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BND XÃ VĨNH HẬU\06. DỰ TOÁN\04. CÔNG KHAI NGÂN SÁCH\NĂM 2026\02. SAU KHI TRÌNH HĐND\02. QUÝ\QUÝ III\"/>
    </mc:Choice>
  </mc:AlternateContent>
  <bookViews>
    <workbookView xWindow="-120" yWindow="-120" windowWidth="29040" windowHeight="15720" tabRatio="751" firstSheet="11" activeTab="11"/>
  </bookViews>
  <sheets>
    <sheet name="104CKTC" sheetId="2" state="hidden" r:id="rId1"/>
    <sheet name="105CKTC" sheetId="3" state="hidden" r:id="rId2"/>
    <sheet name="106CKTC" sheetId="4" state="hidden" r:id="rId3"/>
    <sheet name="107CKTC" sheetId="5" state="hidden" r:id="rId4"/>
    <sheet name="108CKTC" sheetId="6" state="hidden" r:id="rId5"/>
    <sheet name="109CKTC" sheetId="7" state="hidden" r:id="rId6"/>
    <sheet name="110CKTC" sheetId="8" state="hidden" r:id="rId7"/>
    <sheet name="111CKTT" sheetId="9" state="hidden" r:id="rId8"/>
    <sheet name="112CKTC" sheetId="10" state="hidden" r:id="rId9"/>
    <sheet name="113CKTC" sheetId="11" state="hidden" r:id="rId10"/>
    <sheet name="114CKTC" sheetId="12" state="hidden" r:id="rId11"/>
    <sheet name="biểu 75" sheetId="13" r:id="rId12"/>
    <sheet name="116CKTC" sheetId="14" state="hidden" r:id="rId13"/>
    <sheet name="117CKTC" sheetId="15" state="hidden" r:id="rId14"/>
    <sheet name="118CKTC" sheetId="16" state="hidden" r:id="rId15"/>
    <sheet name="119CKTC" sheetId="17" state="hidden" r:id="rId16"/>
    <sheet name="120CKTC" sheetId="18" state="hidden" r:id="rId17"/>
  </sheets>
  <definedNames>
    <definedName name="dv">#REF!</definedName>
    <definedName name="h">#REF!</definedName>
    <definedName name="_xlnm.Print_Area" localSheetId="6">'110CKTC'!$A$1:$K$30</definedName>
    <definedName name="_xlnm.Print_Area" localSheetId="9">'113CKTC'!$A$1:$F$26</definedName>
    <definedName name="_xlnm.Print_Area" localSheetId="11">'biểu 75'!$A$1:$L$64</definedName>
    <definedName name="_xlnm.Print_Titles" localSheetId="10">'114CKTC'!$7:$9</definedName>
    <definedName name="_xlnm.Print_Titles" localSheetId="11">'biểu 75'!$6:$7</definedName>
    <definedName name="t">#REF!</definedName>
    <definedName name="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2" i="13" l="1"/>
  <c r="F57" i="13"/>
  <c r="F44" i="13" s="1"/>
  <c r="D44" i="13"/>
  <c r="D42" i="13" s="1"/>
  <c r="E44" i="13"/>
  <c r="E42" i="13" s="1"/>
  <c r="G44" i="13"/>
  <c r="H44" i="13"/>
  <c r="C44" i="13"/>
  <c r="D38" i="13" l="1"/>
  <c r="E38" i="13"/>
  <c r="E31" i="13" s="1"/>
  <c r="F38" i="13"/>
  <c r="C38" i="13"/>
  <c r="D31" i="13"/>
  <c r="F31" i="13"/>
  <c r="C31" i="13"/>
  <c r="F9" i="13"/>
  <c r="C9" i="13"/>
  <c r="D32" i="13"/>
  <c r="E32" i="13"/>
  <c r="F32" i="13"/>
  <c r="C32" i="13"/>
  <c r="F14" i="13"/>
  <c r="F10" i="13" s="1"/>
  <c r="I38" i="13" l="1"/>
  <c r="I10" i="13"/>
  <c r="F11" i="13"/>
  <c r="F12" i="13"/>
  <c r="F13" i="13"/>
  <c r="I31" i="13"/>
  <c r="I32" i="13"/>
  <c r="I33" i="13"/>
  <c r="I34" i="13"/>
  <c r="F35" i="13"/>
  <c r="F36" i="13"/>
  <c r="F37" i="13"/>
  <c r="F41" i="13"/>
  <c r="I9" i="13"/>
  <c r="C10" i="13"/>
  <c r="C11" i="13"/>
  <c r="C12" i="13"/>
  <c r="C13" i="13"/>
  <c r="C14" i="13"/>
  <c r="C15" i="13"/>
  <c r="C16" i="13"/>
  <c r="C17" i="13"/>
  <c r="C18" i="13"/>
  <c r="C19" i="13"/>
  <c r="C20" i="13"/>
  <c r="C21" i="13"/>
  <c r="C22" i="13"/>
  <c r="C23" i="13"/>
  <c r="C24" i="13"/>
  <c r="C25" i="13"/>
  <c r="C26" i="13"/>
  <c r="C27" i="13"/>
  <c r="C28" i="13"/>
  <c r="C29" i="13"/>
  <c r="C30" i="13"/>
  <c r="C33" i="13"/>
  <c r="C34" i="13"/>
  <c r="C35" i="13"/>
  <c r="C36" i="13"/>
  <c r="C37" i="13"/>
  <c r="C39" i="13"/>
  <c r="C40" i="13"/>
  <c r="C41" i="13"/>
  <c r="F37" i="12"/>
  <c r="H15" i="12"/>
  <c r="H16" i="12"/>
  <c r="H17" i="12"/>
  <c r="H18" i="12"/>
  <c r="H19" i="12"/>
  <c r="H20" i="12"/>
  <c r="H22" i="12"/>
  <c r="H24" i="12"/>
  <c r="H25" i="12"/>
  <c r="H26" i="12"/>
  <c r="H29" i="12"/>
  <c r="H30" i="12"/>
  <c r="H32" i="12"/>
  <c r="H33" i="12"/>
  <c r="H35" i="12"/>
  <c r="H36" i="12"/>
  <c r="H40" i="12"/>
  <c r="H41" i="12"/>
  <c r="E18" i="11"/>
  <c r="H11" i="12"/>
  <c r="H57" i="13"/>
  <c r="D18" i="11"/>
  <c r="F18" i="11"/>
  <c r="D9" i="11"/>
  <c r="D16" i="11"/>
  <c r="D15" i="11"/>
  <c r="D14" i="11"/>
  <c r="D13" i="11"/>
  <c r="D11" i="11"/>
  <c r="D10" i="11"/>
  <c r="J32" i="12"/>
  <c r="E35" i="12"/>
  <c r="F35" i="12" s="1"/>
  <c r="E36" i="12"/>
  <c r="F11" i="12"/>
  <c r="G11" i="12"/>
  <c r="I11" i="12"/>
  <c r="J11" i="12"/>
  <c r="K11" i="12"/>
  <c r="J29" i="12"/>
  <c r="K26" i="12"/>
  <c r="J26" i="12"/>
  <c r="K24" i="12"/>
  <c r="J24" i="12"/>
  <c r="J23" i="12"/>
  <c r="J21" i="12"/>
  <c r="J20" i="12"/>
  <c r="K15" i="12"/>
  <c r="I16" i="12"/>
  <c r="I18" i="12"/>
  <c r="E18" i="12" s="1"/>
  <c r="I20" i="12"/>
  <c r="E20" i="12" s="1"/>
  <c r="I21" i="12"/>
  <c r="E21" i="12" s="1"/>
  <c r="F21" i="12" s="1"/>
  <c r="I23" i="12"/>
  <c r="E23" i="12" s="1"/>
  <c r="F23" i="12" s="1"/>
  <c r="I24" i="12"/>
  <c r="E24" i="12" s="1"/>
  <c r="G24" i="12" s="1"/>
  <c r="I26" i="12"/>
  <c r="E26" i="12" s="1"/>
  <c r="I29" i="12"/>
  <c r="E29" i="12" s="1"/>
  <c r="I40" i="12"/>
  <c r="E17" i="12"/>
  <c r="F17" i="12" s="1"/>
  <c r="E19" i="12"/>
  <c r="F19" i="12" s="1"/>
  <c r="E22" i="12"/>
  <c r="F22" i="12" s="1"/>
  <c r="E25" i="12"/>
  <c r="F25" i="12" s="1"/>
  <c r="E27" i="12"/>
  <c r="F27" i="12" s="1"/>
  <c r="E28" i="12"/>
  <c r="F28" i="12" s="1"/>
  <c r="E30" i="12"/>
  <c r="F30" i="12" s="1"/>
  <c r="E31" i="12"/>
  <c r="F31" i="12" s="1"/>
  <c r="E16" i="12"/>
  <c r="C33" i="12"/>
  <c r="C32" i="12" s="1"/>
  <c r="F34" i="12"/>
  <c r="D35" i="12"/>
  <c r="D33" i="12" s="1"/>
  <c r="D36" i="12"/>
  <c r="G22" i="12"/>
  <c r="E40" i="12"/>
  <c r="F50" i="13"/>
  <c r="F60" i="13"/>
  <c r="F61" i="13"/>
  <c r="F62" i="13"/>
  <c r="C45" i="13"/>
  <c r="C46" i="13"/>
  <c r="C47" i="13"/>
  <c r="C48" i="13"/>
  <c r="C49" i="13"/>
  <c r="C52" i="13"/>
  <c r="C53" i="13"/>
  <c r="C54" i="13"/>
  <c r="C55" i="13"/>
  <c r="C56" i="13"/>
  <c r="C58" i="13"/>
  <c r="C59" i="13"/>
  <c r="C60" i="13"/>
  <c r="C61" i="13"/>
  <c r="E57" i="13"/>
  <c r="C12" i="8"/>
  <c r="F12" i="12"/>
  <c r="F13" i="12"/>
  <c r="F14" i="12"/>
  <c r="F39" i="12"/>
  <c r="F42" i="12"/>
  <c r="F43" i="12"/>
  <c r="G42" i="12"/>
  <c r="D42" i="12"/>
  <c r="C41" i="12"/>
  <c r="C40" i="12" s="1"/>
  <c r="D31" i="12"/>
  <c r="D30" i="12"/>
  <c r="D29" i="12"/>
  <c r="D28" i="12"/>
  <c r="D27" i="12"/>
  <c r="D26" i="12"/>
  <c r="D25" i="12"/>
  <c r="D24" i="12"/>
  <c r="D23" i="12"/>
  <c r="D22" i="12"/>
  <c r="D21" i="12"/>
  <c r="D20" i="12"/>
  <c r="D19" i="12"/>
  <c r="D18" i="12"/>
  <c r="D17" i="12"/>
  <c r="D16" i="12"/>
  <c r="D15" i="12" s="1"/>
  <c r="D11" i="12" s="1"/>
  <c r="D10" i="12" s="1"/>
  <c r="C15" i="12"/>
  <c r="C11" i="12" s="1"/>
  <c r="C10" i="12" s="1"/>
  <c r="D14" i="12"/>
  <c r="D13" i="12"/>
  <c r="D12" i="12"/>
  <c r="F15" i="7"/>
  <c r="C13" i="11"/>
  <c r="C12" i="11" s="1"/>
  <c r="C9" i="11" s="1"/>
  <c r="E43" i="13" l="1"/>
  <c r="F40" i="12"/>
  <c r="L32" i="12"/>
  <c r="E33" i="12"/>
  <c r="F36" i="12"/>
  <c r="G36" i="12"/>
  <c r="I10" i="12"/>
  <c r="E15" i="12"/>
  <c r="G18" i="12"/>
  <c r="G29" i="12"/>
  <c r="F29" i="12"/>
  <c r="G16" i="12"/>
  <c r="F16" i="12"/>
  <c r="G26" i="12"/>
  <c r="F26" i="12"/>
  <c r="G20" i="12"/>
  <c r="F20" i="12"/>
  <c r="F24" i="12"/>
  <c r="G41" i="12"/>
  <c r="F18" i="12"/>
  <c r="F41" i="12"/>
  <c r="G40" i="12"/>
  <c r="C57" i="13"/>
  <c r="D41" i="12"/>
  <c r="D40" i="12" s="1"/>
  <c r="D32" i="12" s="1"/>
  <c r="I44" i="13" l="1"/>
  <c r="D43" i="13"/>
  <c r="F33" i="12"/>
  <c r="G33" i="12"/>
  <c r="E11" i="12"/>
  <c r="G15" i="12"/>
  <c r="F15" i="12"/>
  <c r="C42" i="13" l="1"/>
  <c r="I42" i="13" s="1"/>
  <c r="E10" i="12"/>
  <c r="C18" i="11"/>
  <c r="F10" i="12" l="1"/>
  <c r="H10" i="12" s="1"/>
  <c r="G10" i="12"/>
  <c r="F9" i="11"/>
  <c r="F8" i="11"/>
  <c r="D12" i="11"/>
  <c r="H30" i="8"/>
  <c r="K30" i="8" s="1"/>
  <c r="G30" i="8"/>
  <c r="C30" i="8"/>
  <c r="F30" i="8" s="1"/>
  <c r="I30" i="8" s="1"/>
  <c r="K29" i="8"/>
  <c r="H29" i="8"/>
  <c r="G29" i="8"/>
  <c r="C29" i="8"/>
  <c r="F29" i="8" s="1"/>
  <c r="I29" i="8" s="1"/>
  <c r="H28" i="8"/>
  <c r="K28" i="8" s="1"/>
  <c r="G28" i="8"/>
  <c r="C28" i="8"/>
  <c r="F28" i="8" s="1"/>
  <c r="I28" i="8" s="1"/>
  <c r="K27" i="8"/>
  <c r="H27" i="8"/>
  <c r="G27" i="8"/>
  <c r="C27" i="8"/>
  <c r="F27" i="8" s="1"/>
  <c r="I27" i="8" s="1"/>
  <c r="H26" i="8"/>
  <c r="K26" i="8" s="1"/>
  <c r="G26" i="8"/>
  <c r="E26" i="8"/>
  <c r="E13" i="8" s="1"/>
  <c r="C26" i="8"/>
  <c r="F26" i="8" s="1"/>
  <c r="I26" i="8" s="1"/>
  <c r="K25" i="8"/>
  <c r="H25" i="8"/>
  <c r="G25" i="8"/>
  <c r="F25" i="8"/>
  <c r="I25" i="8" s="1"/>
  <c r="C25" i="8"/>
  <c r="H24" i="8"/>
  <c r="K24" i="8" s="1"/>
  <c r="G24" i="8"/>
  <c r="C24" i="8"/>
  <c r="F24" i="8" s="1"/>
  <c r="I24" i="8" s="1"/>
  <c r="K23" i="8"/>
  <c r="H23" i="8"/>
  <c r="G23" i="8"/>
  <c r="F23" i="8"/>
  <c r="I23" i="8" s="1"/>
  <c r="C23" i="8"/>
  <c r="H22" i="8"/>
  <c r="K22" i="8" s="1"/>
  <c r="G22" i="8"/>
  <c r="C22" i="8"/>
  <c r="F22" i="8" s="1"/>
  <c r="I22" i="8" s="1"/>
  <c r="K21" i="8"/>
  <c r="H21" i="8"/>
  <c r="G21" i="8"/>
  <c r="F21" i="8"/>
  <c r="I21" i="8" s="1"/>
  <c r="C21" i="8"/>
  <c r="H20" i="8"/>
  <c r="G20" i="8"/>
  <c r="F20" i="8"/>
  <c r="C20" i="8"/>
  <c r="H19" i="8"/>
  <c r="G19" i="8"/>
  <c r="F19" i="8"/>
  <c r="C19" i="8"/>
  <c r="H18" i="8"/>
  <c r="K18" i="8" s="1"/>
  <c r="G18" i="8"/>
  <c r="C18" i="8"/>
  <c r="F18" i="8" s="1"/>
  <c r="I18" i="8" s="1"/>
  <c r="K17" i="8"/>
  <c r="H17" i="8"/>
  <c r="G17" i="8"/>
  <c r="F17" i="8"/>
  <c r="I17" i="8" s="1"/>
  <c r="C17" i="8"/>
  <c r="H16" i="8"/>
  <c r="K16" i="8" s="1"/>
  <c r="G16" i="8"/>
  <c r="C16" i="8"/>
  <c r="F16" i="8" s="1"/>
  <c r="I16" i="8" s="1"/>
  <c r="K15" i="8"/>
  <c r="H15" i="8"/>
  <c r="G15" i="8"/>
  <c r="F15" i="8"/>
  <c r="I15" i="8" s="1"/>
  <c r="C15" i="8"/>
  <c r="H14" i="8"/>
  <c r="K14" i="8" s="1"/>
  <c r="G14" i="8"/>
  <c r="C14" i="8"/>
  <c r="F14" i="8" s="1"/>
  <c r="I14" i="8" s="1"/>
  <c r="G13" i="8"/>
  <c r="J12" i="8"/>
  <c r="H12" i="8"/>
  <c r="G12" i="8"/>
  <c r="F12" i="8"/>
  <c r="I12" i="8" s="1"/>
  <c r="H11" i="8"/>
  <c r="G11" i="8"/>
  <c r="F11" i="8"/>
  <c r="D10" i="8"/>
  <c r="G10" i="8" s="1"/>
  <c r="J10" i="8" s="1"/>
  <c r="J6" i="8"/>
  <c r="A2" i="8"/>
  <c r="A1" i="8"/>
  <c r="D41" i="7"/>
  <c r="E41" i="7" s="1"/>
  <c r="F41" i="7" s="1"/>
  <c r="D40" i="7"/>
  <c r="E40" i="7" s="1"/>
  <c r="E39" i="7"/>
  <c r="G39" i="7" s="1"/>
  <c r="D39" i="7"/>
  <c r="D38" i="7"/>
  <c r="E38" i="7" s="1"/>
  <c r="C37" i="7"/>
  <c r="C32" i="7" s="1"/>
  <c r="D32" i="7" s="1"/>
  <c r="E32" i="7" s="1"/>
  <c r="D36" i="7"/>
  <c r="E36" i="7" s="1"/>
  <c r="D35" i="7"/>
  <c r="E35" i="7" s="1"/>
  <c r="D34" i="7"/>
  <c r="E34" i="7" s="1"/>
  <c r="D33" i="7"/>
  <c r="E33" i="7" s="1"/>
  <c r="D31" i="7"/>
  <c r="E31" i="7" s="1"/>
  <c r="F31" i="7" s="1"/>
  <c r="D30" i="7"/>
  <c r="E30" i="7" s="1"/>
  <c r="D29" i="7"/>
  <c r="E29" i="7" s="1"/>
  <c r="D28" i="7"/>
  <c r="E28" i="7" s="1"/>
  <c r="F28" i="7" s="1"/>
  <c r="E27" i="7"/>
  <c r="F27" i="7" s="1"/>
  <c r="D27" i="7"/>
  <c r="D26" i="7"/>
  <c r="E26" i="7" s="1"/>
  <c r="E25" i="7"/>
  <c r="G25" i="7" s="1"/>
  <c r="D25" i="7"/>
  <c r="D24" i="7"/>
  <c r="E24" i="7" s="1"/>
  <c r="D23" i="7"/>
  <c r="E23" i="7" s="1"/>
  <c r="F23" i="7" s="1"/>
  <c r="D22" i="7"/>
  <c r="E22" i="7" s="1"/>
  <c r="D21" i="7"/>
  <c r="E21" i="7" s="1"/>
  <c r="F21" i="7" s="1"/>
  <c r="E20" i="7"/>
  <c r="G20" i="7" s="1"/>
  <c r="D20" i="7"/>
  <c r="G19" i="7"/>
  <c r="E19" i="7"/>
  <c r="F19" i="7" s="1"/>
  <c r="H19" i="7" s="1"/>
  <c r="D19" i="7"/>
  <c r="D18" i="7"/>
  <c r="E18" i="7" s="1"/>
  <c r="E17" i="7"/>
  <c r="G17" i="7" s="1"/>
  <c r="D17" i="7"/>
  <c r="D16" i="7"/>
  <c r="E16" i="7" s="1"/>
  <c r="C15" i="7"/>
  <c r="D15" i="7" s="1"/>
  <c r="E15" i="7" s="1"/>
  <c r="E14" i="7"/>
  <c r="F14" i="7" s="1"/>
  <c r="D14" i="7"/>
  <c r="D13" i="7"/>
  <c r="E13" i="7" s="1"/>
  <c r="F13" i="7" s="1"/>
  <c r="D12" i="7"/>
  <c r="E12" i="7" s="1"/>
  <c r="F12" i="7" s="1"/>
  <c r="G6" i="7"/>
  <c r="A2" i="7"/>
  <c r="A1" i="7"/>
  <c r="B14" i="6"/>
  <c r="B13" i="6" s="1"/>
  <c r="B8" i="6" s="1"/>
  <c r="D8" i="6"/>
  <c r="I12" i="3"/>
  <c r="I13" i="3"/>
  <c r="I14" i="3"/>
  <c r="I15" i="3"/>
  <c r="I16" i="3"/>
  <c r="I17" i="3"/>
  <c r="I18" i="3"/>
  <c r="I21" i="3"/>
  <c r="I22" i="3"/>
  <c r="I23" i="3"/>
  <c r="I24" i="3"/>
  <c r="I25" i="3"/>
  <c r="I26" i="3"/>
  <c r="I27" i="3"/>
  <c r="I28" i="3"/>
  <c r="I29" i="3"/>
  <c r="I30" i="3"/>
  <c r="I10" i="3"/>
  <c r="K10" i="3"/>
  <c r="J10" i="3"/>
  <c r="K13" i="3"/>
  <c r="K15" i="3"/>
  <c r="K16" i="3"/>
  <c r="K17" i="3"/>
  <c r="K18" i="3"/>
  <c r="K21" i="3"/>
  <c r="K22" i="3"/>
  <c r="K23" i="3"/>
  <c r="K24" i="3"/>
  <c r="K25" i="3"/>
  <c r="K26" i="3"/>
  <c r="K27" i="3"/>
  <c r="K28" i="3"/>
  <c r="K29" i="3"/>
  <c r="K30" i="3"/>
  <c r="K14" i="3"/>
  <c r="J12" i="3"/>
  <c r="F11" i="3"/>
  <c r="G11" i="3"/>
  <c r="H11" i="3"/>
  <c r="F12" i="3"/>
  <c r="G12" i="3"/>
  <c r="H12" i="3"/>
  <c r="F13" i="3"/>
  <c r="G13" i="3"/>
  <c r="H13" i="3"/>
  <c r="F14" i="3"/>
  <c r="G14" i="3"/>
  <c r="H14" i="3"/>
  <c r="F15" i="3"/>
  <c r="G15" i="3"/>
  <c r="H15" i="3"/>
  <c r="F16" i="3"/>
  <c r="G16" i="3"/>
  <c r="H16" i="3"/>
  <c r="F17" i="3"/>
  <c r="G17" i="3"/>
  <c r="H17" i="3"/>
  <c r="F18" i="3"/>
  <c r="G18" i="3"/>
  <c r="H18" i="3"/>
  <c r="F19" i="3"/>
  <c r="G19" i="3"/>
  <c r="H19" i="3"/>
  <c r="F20" i="3"/>
  <c r="G20" i="3"/>
  <c r="H20" i="3"/>
  <c r="F21" i="3"/>
  <c r="G21" i="3"/>
  <c r="H21" i="3"/>
  <c r="F22" i="3"/>
  <c r="G22" i="3"/>
  <c r="H22" i="3"/>
  <c r="F23" i="3"/>
  <c r="G23" i="3"/>
  <c r="H23" i="3"/>
  <c r="F24" i="3"/>
  <c r="G24" i="3"/>
  <c r="H24" i="3"/>
  <c r="F25" i="3"/>
  <c r="G25" i="3"/>
  <c r="H25" i="3"/>
  <c r="F26" i="3"/>
  <c r="G26" i="3"/>
  <c r="H26" i="3"/>
  <c r="F27" i="3"/>
  <c r="G27" i="3"/>
  <c r="H27" i="3"/>
  <c r="F28" i="3"/>
  <c r="G28" i="3"/>
  <c r="H28" i="3"/>
  <c r="F29" i="3"/>
  <c r="G29" i="3"/>
  <c r="H29" i="3"/>
  <c r="F30" i="3"/>
  <c r="G30" i="3"/>
  <c r="H30" i="3"/>
  <c r="H10" i="3"/>
  <c r="G10" i="3"/>
  <c r="F10" i="3"/>
  <c r="C12" i="3"/>
  <c r="C10" i="3"/>
  <c r="C15" i="3"/>
  <c r="C13" i="3" s="1"/>
  <c r="C16" i="3"/>
  <c r="C17" i="3"/>
  <c r="C18" i="3"/>
  <c r="C19" i="3"/>
  <c r="C20" i="3"/>
  <c r="C21" i="3"/>
  <c r="C22" i="3"/>
  <c r="C23" i="3"/>
  <c r="C24" i="3"/>
  <c r="C25" i="3"/>
  <c r="C26" i="3"/>
  <c r="C27" i="3"/>
  <c r="C28" i="3"/>
  <c r="C29" i="3"/>
  <c r="C30" i="3"/>
  <c r="C14" i="3"/>
  <c r="D10" i="3"/>
  <c r="E10" i="3"/>
  <c r="E13" i="3"/>
  <c r="E26" i="3"/>
  <c r="H19" i="2"/>
  <c r="G34" i="2"/>
  <c r="F12" i="2"/>
  <c r="F19" i="2"/>
  <c r="F24" i="2"/>
  <c r="H24" i="2" s="1"/>
  <c r="F31" i="2"/>
  <c r="F36" i="2"/>
  <c r="H36" i="2" s="1"/>
  <c r="E12" i="2"/>
  <c r="E13" i="2"/>
  <c r="F13" i="2" s="1"/>
  <c r="E16" i="2"/>
  <c r="F16" i="2" s="1"/>
  <c r="H16" i="2" s="1"/>
  <c r="E19" i="2"/>
  <c r="G19" i="2" s="1"/>
  <c r="E22" i="2"/>
  <c r="F22" i="2" s="1"/>
  <c r="H22" i="2" s="1"/>
  <c r="E23" i="2"/>
  <c r="F23" i="2" s="1"/>
  <c r="E24" i="2"/>
  <c r="G24" i="2" s="1"/>
  <c r="E25" i="2"/>
  <c r="F25" i="2" s="1"/>
  <c r="H25" i="2" s="1"/>
  <c r="E28" i="2"/>
  <c r="F28" i="2" s="1"/>
  <c r="E31" i="2"/>
  <c r="E34" i="2"/>
  <c r="F34" i="2" s="1"/>
  <c r="H34" i="2" s="1"/>
  <c r="E35" i="2"/>
  <c r="F35" i="2" s="1"/>
  <c r="H35" i="2" s="1"/>
  <c r="E36" i="2"/>
  <c r="G36" i="2" s="1"/>
  <c r="E40" i="2"/>
  <c r="G40" i="2" s="1"/>
  <c r="D12" i="2"/>
  <c r="D13" i="2"/>
  <c r="D14" i="2"/>
  <c r="E14" i="2" s="1"/>
  <c r="F14" i="2" s="1"/>
  <c r="D16" i="2"/>
  <c r="D17" i="2"/>
  <c r="E17" i="2" s="1"/>
  <c r="D18" i="2"/>
  <c r="E18" i="2" s="1"/>
  <c r="D19" i="2"/>
  <c r="D20" i="2"/>
  <c r="E20" i="2" s="1"/>
  <c r="D21" i="2"/>
  <c r="E21" i="2" s="1"/>
  <c r="F21" i="2" s="1"/>
  <c r="D22" i="2"/>
  <c r="D23" i="2"/>
  <c r="D24" i="2"/>
  <c r="D25" i="2"/>
  <c r="D26" i="2"/>
  <c r="E26" i="2" s="1"/>
  <c r="D27" i="2"/>
  <c r="E27" i="2" s="1"/>
  <c r="F27" i="2" s="1"/>
  <c r="D28" i="2"/>
  <c r="D29" i="2"/>
  <c r="E29" i="2" s="1"/>
  <c r="D30" i="2"/>
  <c r="E30" i="2" s="1"/>
  <c r="D31" i="2"/>
  <c r="D32" i="2"/>
  <c r="E32" i="2" s="1"/>
  <c r="D33" i="2"/>
  <c r="E33" i="2" s="1"/>
  <c r="D34" i="2"/>
  <c r="D35" i="2"/>
  <c r="D36" i="2"/>
  <c r="D38" i="2"/>
  <c r="E38" i="2" s="1"/>
  <c r="D39" i="2"/>
  <c r="E39" i="2" s="1"/>
  <c r="D40" i="2"/>
  <c r="D41" i="2"/>
  <c r="E41" i="2" s="1"/>
  <c r="F41" i="2" s="1"/>
  <c r="C37" i="2"/>
  <c r="C32" i="2" s="1"/>
  <c r="C15" i="2"/>
  <c r="C11" i="2" s="1"/>
  <c r="C10" i="2" s="1"/>
  <c r="D10" i="2" s="1"/>
  <c r="E10" i="2" s="1"/>
  <c r="E10" i="8" l="1"/>
  <c r="H13" i="8"/>
  <c r="K13" i="8" s="1"/>
  <c r="C13" i="8"/>
  <c r="F13" i="8" s="1"/>
  <c r="I13" i="8" s="1"/>
  <c r="C10" i="8"/>
  <c r="F10" i="8" s="1"/>
  <c r="I10" i="8" s="1"/>
  <c r="G40" i="7"/>
  <c r="F40" i="7"/>
  <c r="H40" i="7" s="1"/>
  <c r="G30" i="7"/>
  <c r="F30" i="7"/>
  <c r="H30" i="7" s="1"/>
  <c r="G22" i="7"/>
  <c r="F22" i="7"/>
  <c r="H22" i="7" s="1"/>
  <c r="G33" i="7"/>
  <c r="F33" i="7"/>
  <c r="H33" i="7" s="1"/>
  <c r="G15" i="7"/>
  <c r="H15" i="7"/>
  <c r="F34" i="7"/>
  <c r="H34" i="7" s="1"/>
  <c r="G34" i="7"/>
  <c r="F29" i="7"/>
  <c r="H29" i="7" s="1"/>
  <c r="G29" i="7"/>
  <c r="G16" i="7"/>
  <c r="F16" i="7"/>
  <c r="H16" i="7" s="1"/>
  <c r="G24" i="7"/>
  <c r="F24" i="7"/>
  <c r="H24" i="7" s="1"/>
  <c r="G35" i="7"/>
  <c r="F35" i="7"/>
  <c r="H35" i="7" s="1"/>
  <c r="G36" i="7"/>
  <c r="F36" i="7"/>
  <c r="H36" i="7" s="1"/>
  <c r="G32" i="7"/>
  <c r="F32" i="7"/>
  <c r="H32" i="7" s="1"/>
  <c r="F18" i="7"/>
  <c r="H18" i="7" s="1"/>
  <c r="G18" i="7"/>
  <c r="F26" i="7"/>
  <c r="H26" i="7" s="1"/>
  <c r="G26" i="7"/>
  <c r="G38" i="7"/>
  <c r="F38" i="7"/>
  <c r="H38" i="7" s="1"/>
  <c r="D37" i="7"/>
  <c r="E37" i="7" s="1"/>
  <c r="F39" i="7"/>
  <c r="H39" i="7" s="1"/>
  <c r="C11" i="7"/>
  <c r="F17" i="7"/>
  <c r="H17" i="7" s="1"/>
  <c r="F25" i="7"/>
  <c r="H25" i="7" s="1"/>
  <c r="F20" i="7"/>
  <c r="H20" i="7" s="1"/>
  <c r="F39" i="2"/>
  <c r="H39" i="2" s="1"/>
  <c r="G39" i="2"/>
  <c r="F26" i="2"/>
  <c r="H26" i="2" s="1"/>
  <c r="G26" i="2"/>
  <c r="F38" i="2"/>
  <c r="H38" i="2" s="1"/>
  <c r="G38" i="2"/>
  <c r="F17" i="2"/>
  <c r="H17" i="2" s="1"/>
  <c r="G17" i="2"/>
  <c r="G29" i="2"/>
  <c r="F29" i="2"/>
  <c r="H29" i="2" s="1"/>
  <c r="G33" i="2"/>
  <c r="F33" i="2"/>
  <c r="H33" i="2" s="1"/>
  <c r="G32" i="2"/>
  <c r="F32" i="2"/>
  <c r="H32" i="2" s="1"/>
  <c r="G20" i="2"/>
  <c r="F20" i="2"/>
  <c r="H20" i="2" s="1"/>
  <c r="G10" i="2"/>
  <c r="F10" i="2"/>
  <c r="H10" i="2" s="1"/>
  <c r="G30" i="2"/>
  <c r="F30" i="2"/>
  <c r="H30" i="2" s="1"/>
  <c r="F18" i="2"/>
  <c r="H18" i="2" s="1"/>
  <c r="G18" i="2"/>
  <c r="G35" i="2"/>
  <c r="D15" i="2"/>
  <c r="E15" i="2" s="1"/>
  <c r="D37" i="2"/>
  <c r="E37" i="2" s="1"/>
  <c r="G16" i="2"/>
  <c r="F40" i="2"/>
  <c r="H40" i="2" s="1"/>
  <c r="D11" i="2"/>
  <c r="E11" i="2" s="1"/>
  <c r="G25" i="2"/>
  <c r="G22" i="2"/>
  <c r="L11" i="3"/>
  <c r="H10" i="8" l="1"/>
  <c r="K10" i="8" s="1"/>
  <c r="C10" i="7"/>
  <c r="D10" i="7" s="1"/>
  <c r="E10" i="7" s="1"/>
  <c r="D11" i="7"/>
  <c r="E11" i="7" s="1"/>
  <c r="G37" i="7"/>
  <c r="F37" i="7"/>
  <c r="H37" i="7" s="1"/>
  <c r="F11" i="2"/>
  <c r="H11" i="2" s="1"/>
  <c r="G11" i="2"/>
  <c r="G37" i="2"/>
  <c r="F37" i="2"/>
  <c r="H37" i="2" s="1"/>
  <c r="G15" i="2"/>
  <c r="F15" i="2"/>
  <c r="H15" i="2" s="1"/>
  <c r="G11" i="7" l="1"/>
  <c r="F11" i="7"/>
  <c r="H11" i="7" s="1"/>
  <c r="G10" i="7"/>
  <c r="F10" i="7"/>
  <c r="H10" i="7" s="1"/>
  <c r="F6" i="18" l="1"/>
  <c r="A3" i="18"/>
  <c r="A2" i="18"/>
  <c r="A1" i="18"/>
  <c r="G6" i="17"/>
  <c r="A3" i="17"/>
  <c r="A2" i="17"/>
  <c r="A1" i="17"/>
  <c r="J6" i="16"/>
  <c r="A3" i="16"/>
  <c r="A2" i="16"/>
  <c r="A1" i="16"/>
  <c r="G6" i="15"/>
  <c r="A3" i="15"/>
  <c r="A2" i="15"/>
  <c r="A1" i="15"/>
  <c r="D6" i="14"/>
  <c r="A3" i="14"/>
  <c r="A2" i="14"/>
  <c r="A1" i="14"/>
  <c r="F7" i="10"/>
  <c r="A3" i="10"/>
  <c r="A2" i="10"/>
  <c r="A1" i="10"/>
  <c r="I7" i="9"/>
  <c r="A3" i="9"/>
  <c r="A2" i="9"/>
  <c r="A1" i="9"/>
  <c r="E6" i="5" l="1"/>
  <c r="A3" i="5"/>
  <c r="A2" i="5"/>
  <c r="A1" i="5"/>
  <c r="I7" i="4"/>
  <c r="A3" i="4"/>
  <c r="A2" i="4"/>
  <c r="A1" i="4"/>
  <c r="J6" i="3"/>
  <c r="A2" i="3"/>
  <c r="A1" i="3"/>
  <c r="G6" i="2"/>
  <c r="A2" i="2"/>
  <c r="A1" i="2"/>
  <c r="E9" i="11" l="1"/>
  <c r="F38" i="12" l="1"/>
  <c r="K7" i="12"/>
  <c r="E32" i="12"/>
  <c r="F32" i="12" l="1"/>
  <c r="I33" i="12"/>
  <c r="G32" i="12"/>
</calcChain>
</file>

<file path=xl/comments1.xml><?xml version="1.0" encoding="utf-8"?>
<comments xmlns="http://schemas.openxmlformats.org/spreadsheetml/2006/main">
  <authors>
    <author>AD</author>
  </authors>
  <commentList>
    <comment ref="F57" authorId="0" shapeId="0">
      <text>
        <r>
          <rPr>
            <b/>
            <sz val="9"/>
            <color indexed="81"/>
            <rFont val="Tahoma"/>
            <family val="2"/>
          </rPr>
          <t>AD:</t>
        </r>
        <r>
          <rPr>
            <sz val="9"/>
            <color indexed="81"/>
            <rFont val="Tahoma"/>
            <family val="2"/>
          </rPr>
          <t xml:space="preserve">
trừ 10% CCTL và dự phòng</t>
        </r>
      </text>
    </comment>
  </commentList>
</comments>
</file>

<file path=xl/sharedStrings.xml><?xml version="1.0" encoding="utf-8"?>
<sst xmlns="http://schemas.openxmlformats.org/spreadsheetml/2006/main" count="698" uniqueCount="254">
  <si>
    <t>NỘI DUNG</t>
  </si>
  <si>
    <t>DỰ TOÁN</t>
  </si>
  <si>
    <t>NỘI DUNG CHI</t>
  </si>
  <si>
    <t>TỔNG SỐ THU</t>
  </si>
  <si>
    <t>TỔNG SỐ CHI</t>
  </si>
  <si>
    <t>I. Các khoản thu xã hưởng 100%</t>
  </si>
  <si>
    <t>I. Chi đầu tư phát triển</t>
  </si>
  <si>
    <r>
      <t xml:space="preserve">II. Các khoản thu phân chia theo tỷ lệ </t>
    </r>
    <r>
      <rPr>
        <vertAlign val="superscript"/>
        <sz val="10"/>
        <rFont val="Arial"/>
        <family val="2"/>
      </rPr>
      <t>(1)</t>
    </r>
  </si>
  <si>
    <t>II. Chi thường xuyên</t>
  </si>
  <si>
    <t xml:space="preserve">III. Thu bổ sung </t>
  </si>
  <si>
    <t>III. Dự phòng</t>
  </si>
  <si>
    <t>- Bổ sung cân đối</t>
  </si>
  <si>
    <t>- Bổ sung có mục tiêu</t>
  </si>
  <si>
    <t xml:space="preserve">IV. Thu chuyển nguồn </t>
  </si>
  <si>
    <t>(Dự toán trình Hội đồng nhân dân)</t>
  </si>
  <si>
    <t>Biểu số 104/CK TC-NSNN</t>
  </si>
  <si>
    <t>STT</t>
  </si>
  <si>
    <t>SO SÁNH (%)</t>
  </si>
  <si>
    <t>THU NSNN</t>
  </si>
  <si>
    <t>THU NSX</t>
  </si>
  <si>
    <t>A</t>
  </si>
  <si>
    <t>B</t>
  </si>
  <si>
    <t>5=3/1</t>
  </si>
  <si>
    <t>6=4/2</t>
  </si>
  <si>
    <t>TỔNG THU</t>
  </si>
  <si>
    <t>I</t>
  </si>
  <si>
    <t xml:space="preserve">Các khoản thu 100% </t>
  </si>
  <si>
    <t>Phí, lệ phí</t>
  </si>
  <si>
    <t>Thu từ quỹ đất công ích và thu hoa lợi công sản khác</t>
  </si>
  <si>
    <t>Thu từ hoạt động kinh tế và sự nghiệp</t>
  </si>
  <si>
    <t>Thu phạt, tịch thu khác theo quy định</t>
  </si>
  <si>
    <t>Thu từ tài sản được xác lập quyền sở hữu của nhà nước theo quy định</t>
  </si>
  <si>
    <t>Đóng góp của nhân dân theo quy định</t>
  </si>
  <si>
    <t>Đóng góp tự nguyện của các tổ chức, cá nhân</t>
  </si>
  <si>
    <t>Thu khác</t>
  </si>
  <si>
    <t>II</t>
  </si>
  <si>
    <t>Các khoản thu phân chia theo tỷ lệ phần trăm (%)</t>
  </si>
  <si>
    <t>Các khoản thu phân chia</t>
  </si>
  <si>
    <t>- Thuế sử dụng đất phi nông nghiệp</t>
  </si>
  <si>
    <t>- Thuế sử dụng đất nông nghiệp thu từ hộ gia đình</t>
  </si>
  <si>
    <t>- Lệ phí môn bài thu từ cá nhân, hộ kinh doanh</t>
  </si>
  <si>
    <t>- Lệ phí trước bạ nhà, đất</t>
  </si>
  <si>
    <t>2</t>
  </si>
  <si>
    <t>Các khoản thu phân chia khác do cấp tỉnh quy định</t>
  </si>
  <si>
    <t>-</t>
  </si>
  <si>
    <t>…</t>
  </si>
  <si>
    <t>III</t>
  </si>
  <si>
    <t>Thu viện trợ không hoàn lại trực tiếp cho xã (nếu có)</t>
  </si>
  <si>
    <t>IV</t>
  </si>
  <si>
    <t>Thu chuyển nguồn</t>
  </si>
  <si>
    <t>V</t>
  </si>
  <si>
    <t>Thu kết dư ngân sách năm trước</t>
  </si>
  <si>
    <t>VI</t>
  </si>
  <si>
    <t>Thu bổ sung từ ngân sách cấp trên</t>
  </si>
  <si>
    <t>- Thu bổ sung cân đối</t>
  </si>
  <si>
    <t>- Thu bổ sung có mục tiêu</t>
  </si>
  <si>
    <t>TỔNG SỐ</t>
  </si>
  <si>
    <t>ĐẦU TƯ PHÁT TRIỂN</t>
  </si>
  <si>
    <t>THƯỜNG XUYÊN</t>
  </si>
  <si>
    <t>7=4/1</t>
  </si>
  <si>
    <t>8=5/2</t>
  </si>
  <si>
    <t>9=6/3</t>
  </si>
  <si>
    <t>TỔNG CHI</t>
  </si>
  <si>
    <t xml:space="preserve">Trong đó </t>
  </si>
  <si>
    <t>Chi giáo dục</t>
  </si>
  <si>
    <t>Chi ứng dụng, chuyển giao công nghệ</t>
  </si>
  <si>
    <t>Chi y tế</t>
  </si>
  <si>
    <t>Chi văn hóa, thông tin</t>
  </si>
  <si>
    <t>Chi phát thanh, truyền thanh</t>
  </si>
  <si>
    <t>Chi thể dục thể thao</t>
  </si>
  <si>
    <t>Chi bảo vệ môi trường</t>
  </si>
  <si>
    <t>Chi các hoạt động kinh tế</t>
  </si>
  <si>
    <t xml:space="preserve">Chi hoạt động của cơ quan quản lý Nhà nước, Đảng, đoàn thể </t>
  </si>
  <si>
    <t>Chi cho công tác xã hội</t>
  </si>
  <si>
    <t>Chi khác</t>
  </si>
  <si>
    <t>Dự phòng ngân sách</t>
  </si>
  <si>
    <t>Biểu số 105/CK TC-NSNN</t>
  </si>
  <si>
    <t>Tên công trình</t>
  </si>
  <si>
    <t>Thời gian khởi công - hoàn thành</t>
  </si>
  <si>
    <t>Tổng dự toán được duyệt</t>
  </si>
  <si>
    <t>Giá trị thực hiện đến 31/12…</t>
  </si>
  <si>
    <t>Giá trị đã thanh toán đến 31/12/…</t>
  </si>
  <si>
    <t>Dự toán năm…</t>
  </si>
  <si>
    <t>Tổng số</t>
  </si>
  <si>
    <t>Trong đó thanh toán khối lượng năm trước</t>
  </si>
  <si>
    <t>Chia theo nguồn vốn</t>
  </si>
  <si>
    <t>Trong đó nguồn đóng góp của dân</t>
  </si>
  <si>
    <t>Nguồn cân đối ngân sách</t>
  </si>
  <si>
    <t>Nguồn đóng góp</t>
  </si>
  <si>
    <t>1. Công trình chuyển tiếp</t>
  </si>
  <si>
    <t>Trong đó: hoàn thành trong năm</t>
  </si>
  <si>
    <t>2. Công trình khởi công mới</t>
  </si>
  <si>
    <t>Biểu số 106/CK TC-NSNN</t>
  </si>
  <si>
    <r>
      <t>DỰ TOÁN CHI ĐẦU TƯ PHÁT TRIỂN</t>
    </r>
    <r>
      <rPr>
        <b/>
        <vertAlign val="superscript"/>
        <sz val="10"/>
        <color rgb="FF000000"/>
        <rFont val="Arial"/>
        <family val="2"/>
      </rPr>
      <t>(1)</t>
    </r>
    <r>
      <rPr>
        <b/>
        <sz val="10"/>
        <color rgb="FF000000"/>
        <rFont val="Arial"/>
        <family val="2"/>
      </rPr>
      <t xml:space="preserve"> NĂM...</t>
    </r>
  </si>
  <si>
    <t xml:space="preserve">Ghi chú: (1) Theo phân cấp của tỉnh </t>
  </si>
  <si>
    <t>ƯỚC THỰC HIỆN NĂM ……..</t>
  </si>
  <si>
    <t>(năm hiện hành)</t>
  </si>
  <si>
    <t>KẾ HOẠCH NĂM…</t>
  </si>
  <si>
    <t>THU</t>
  </si>
  <si>
    <t>CHI</t>
  </si>
  <si>
    <t>CHÊNH LỆCH (+) (-)</t>
  </si>
  <si>
    <t xml:space="preserve">1. Các quỹ tài chính nhà nước ngoài ngân sách </t>
  </si>
  <si>
    <t>- …</t>
  </si>
  <si>
    <t>2. Các hoạt động sự nghiệp</t>
  </si>
  <si>
    <t>+ Chợ</t>
  </si>
  <si>
    <t>+ Bến bãi</t>
  </si>
  <si>
    <t xml:space="preserve">+ </t>
  </si>
  <si>
    <t>+ …</t>
  </si>
  <si>
    <t>KẾ HOẠCH THU, CHI CÁC HOẠT ĐỘNG TÀI CHÍNH KHÁC NĂM…</t>
  </si>
  <si>
    <t>Biểu số 107/CK TC-NSNN</t>
  </si>
  <si>
    <t>Ghi chú: Chênh lệch (+) thu lớn hơn chi</t>
  </si>
  <si>
    <t>Chênh lệch (-) thu nhỏ hơn chi</t>
  </si>
  <si>
    <t>Biểu số 108/CK TC-NSNN</t>
  </si>
  <si>
    <t>(Dự toán đã được Hội đồng nhân dân quyết định)</t>
  </si>
  <si>
    <t>Biểu số 109/CK TC-NSNN</t>
  </si>
  <si>
    <t>T</t>
  </si>
  <si>
    <t>Biểu số 110/CK TC-NSNN</t>
  </si>
  <si>
    <t>Biểu số 111/CK TC-NSNN</t>
  </si>
  <si>
    <t>Biểu số 112/CK TC-NSNN</t>
  </si>
  <si>
    <t>Biểu số 113/CK TC-NSNN</t>
  </si>
  <si>
    <t xml:space="preserve">DỰ TOÁN NĂM </t>
  </si>
  <si>
    <t>SO SÁNH</t>
  </si>
  <si>
    <t>3=2/1</t>
  </si>
  <si>
    <t xml:space="preserve">TỔNG SỐ THU </t>
  </si>
  <si>
    <t xml:space="preserve">Các khoản thu xã hưởng 100% </t>
  </si>
  <si>
    <t>Các khoản thu phân chia theo tỷ lệ (1)</t>
  </si>
  <si>
    <t>Thu bổ sung</t>
  </si>
  <si>
    <t>Chi đầu tư phát triển</t>
  </si>
  <si>
    <t>Chi thường xuyên</t>
  </si>
  <si>
    <t xml:space="preserve">Dự phòng </t>
  </si>
  <si>
    <t>Ghi chú: (1) Bao gồm 4 khoản thuế, lệ phí luật NSNN quy định cho ngân sách xã hưởng và những khoản thu ngân sách địa phương được hưởng dùng để phân chia theo tỷ lệ phần trăm (%) cho xã</t>
  </si>
  <si>
    <t>Biểu số 114/CK TC-NSNN</t>
  </si>
  <si>
    <t>DỰ TOÁN NĂM</t>
  </si>
  <si>
    <t>XDCB</t>
  </si>
  <si>
    <t>TX</t>
  </si>
  <si>
    <t>QUYẾT TOÁN</t>
  </si>
  <si>
    <t>III. Chi chuyển nguồn của ngân sách xã sang năm sau (nếu có)</t>
  </si>
  <si>
    <t>IV. Thu kết dư ngân sách năm trước</t>
  </si>
  <si>
    <t>IV. Chi nộp trả ngân sách cấp trên</t>
  </si>
  <si>
    <t>V. Thu viện trợ</t>
  </si>
  <si>
    <t>VI. Thu chuyển nguồn từ năm trước sang của ngân sách xã (nếu có)</t>
  </si>
  <si>
    <t>Kết dư ngân sách</t>
  </si>
  <si>
    <t xml:space="preserve">Ghi chú: (1) Bao gồm 4 khoản thu từ thuế, lệ phí luật NSNN quy định cho ngân sách xã hưởng và những khoản thu ngân sách địa phương được hưởng có phân chia theo tỷ lệ phần trăm (%) cho xã </t>
  </si>
  <si>
    <t>CÂN ĐỐI QUYẾT TOÁN NGÂN SÁCH XÃ NĂM...</t>
  </si>
  <si>
    <t>(Quyết toán đã được Hội đồng nhân dân phê chuẩn)</t>
  </si>
  <si>
    <t>Biểu số 116/CK TC-NSNN</t>
  </si>
  <si>
    <t>QUYẾT TOÁN THU NGÂN SÁCH XÃ NĂM...</t>
  </si>
  <si>
    <t>Biểu số 117/CK TC-NSNN</t>
  </si>
  <si>
    <t>QUYẾT TOÁN CHI NGÂN SÁCH XÃ NĂM...</t>
  </si>
  <si>
    <t xml:space="preserve">DỰ TOÁN </t>
  </si>
  <si>
    <t>SO SÁNH QT/DT (%)</t>
  </si>
  <si>
    <t>Chi chuyển nguồn ngân sách sang năm sau</t>
  </si>
  <si>
    <t>Biểu số 118/CK TC-NSNN</t>
  </si>
  <si>
    <t>Giá trị thực hiện từ 01/01 đến 31/12…</t>
  </si>
  <si>
    <t>Giá trị đã thanh toán năm…</t>
  </si>
  <si>
    <t>Trong đó nguồn đóng góp</t>
  </si>
  <si>
    <t>Biểu số 119/CK TC-NSNN</t>
  </si>
  <si>
    <r>
      <t>QUYẾT TOÁN CHI ĐẦU TƯ PHÁT TRIỂN</t>
    </r>
    <r>
      <rPr>
        <b/>
        <vertAlign val="superscript"/>
        <sz val="10"/>
        <color rgb="FF000000"/>
        <rFont val="Arial"/>
        <family val="2"/>
      </rPr>
      <t>(1)</t>
    </r>
    <r>
      <rPr>
        <b/>
        <sz val="10"/>
        <color rgb="FF000000"/>
        <rFont val="Arial"/>
        <family val="2"/>
      </rPr>
      <t xml:space="preserve"> NĂM…</t>
    </r>
  </si>
  <si>
    <t>(Quyết toán đã được Hội đồng nhân dân phê chuẩn</t>
  </si>
  <si>
    <t>THỰC HIỆN THU, CHI CÁC HOẠT ĐỘNG TÀI CHÍNH KHÁC NĂM..</t>
  </si>
  <si>
    <t>Biểu số 120/CK TC-NSNN</t>
  </si>
  <si>
    <t>KẾ HOẠCH</t>
  </si>
  <si>
    <t>THỰC HIỆN</t>
  </si>
  <si>
    <t>Tỉnh: An Giang</t>
  </si>
  <si>
    <r>
      <t xml:space="preserve">II. Các khoản thu phân chia theo tỷ lệ </t>
    </r>
    <r>
      <rPr>
        <b/>
        <vertAlign val="superscript"/>
        <sz val="12"/>
        <rFont val="Times New Roman"/>
        <family val="1"/>
      </rPr>
      <t>(1)</t>
    </r>
  </si>
  <si>
    <t>DỰ TOÁN THU NGÂN SÁCH XÃ NĂM 2024</t>
  </si>
  <si>
    <r>
      <t>DỰ TOÁN CHI ĐẦU TƯ PHÁT TRIỂN</t>
    </r>
    <r>
      <rPr>
        <b/>
        <vertAlign val="superscript"/>
        <sz val="10"/>
        <color rgb="FF000000"/>
        <rFont val="Times New Roman"/>
        <family val="1"/>
      </rPr>
      <t>(1)</t>
    </r>
    <r>
      <rPr>
        <b/>
        <sz val="10"/>
        <color rgb="FF000000"/>
        <rFont val="Times New Roman"/>
        <family val="1"/>
      </rPr>
      <t xml:space="preserve"> NĂM...</t>
    </r>
  </si>
  <si>
    <t>CÂN ĐỐI DỰ TOÁN NGÂN SÁCH XÃ NĂM 2026</t>
  </si>
  <si>
    <t>DỰ TOÁN THU NGÂN SÁCH XÃ NĂM 2026</t>
  </si>
  <si>
    <t>DỰ TOÁN CHI NGÂN SÁCH XÃ NĂM 2026</t>
  </si>
  <si>
    <t>Lệ phí trước bạ nhà, đất</t>
  </si>
  <si>
    <t>Chi Quốc phòng</t>
  </si>
  <si>
    <t>Chi An ninh</t>
  </si>
  <si>
    <t>Xã: Vĩnh Hậu</t>
  </si>
  <si>
    <t>Đơn vị: triệu đồng</t>
  </si>
  <si>
    <t>IV. Chi bổ sung có mục tiêu</t>
  </si>
  <si>
    <t>(Kèm theo Thông báo số         /BC-UBND ngày           tháng 12 năm 2025 của UBND xã Vĩnh Hậu)</t>
  </si>
  <si>
    <t>(Kèm theo Thông báo số         /TB-UBND ngày       tháng 12 năm 2025 của UBND xã Vĩnh Hậu)</t>
  </si>
  <si>
    <t>DỰ TOÁN 
NĂM 2026</t>
  </si>
  <si>
    <t>TỔNG THU NGÂN SÁCH NHÀ NƯỚC TRÊN ĐỊA BÀN: (I+II)</t>
  </si>
  <si>
    <t xml:space="preserve">THU NỘI ĐỊA </t>
  </si>
  <si>
    <t>Thu từ doanh nghiệp nhà nước do Trung ương quản lý</t>
  </si>
  <si>
    <t>Thu từ doanh nghiệp nhà nước do địa phương quản lý</t>
  </si>
  <si>
    <t>Thu từ khu  vực doanh nghiệp có vốn đầu tư nước ngoài</t>
  </si>
  <si>
    <t>Thu từ khu vực kinh tế ngoài quốc doanh</t>
  </si>
  <si>
    <t>Thuế thu nhập doanh nghiệp</t>
  </si>
  <si>
    <t>Thuế tài nguyên</t>
  </si>
  <si>
    <t>Thuế giá trị gia tăng</t>
  </si>
  <si>
    <t>Thuế tiêu thụ đặc biệt</t>
  </si>
  <si>
    <t>Thuế sử dụng đất phi nông nghiệp</t>
  </si>
  <si>
    <t>Thuế thu nhập cá nhân</t>
  </si>
  <si>
    <t>Thuế bảo vệ môi trường</t>
  </si>
  <si>
    <t>Trong đó: Phí, lệ phí Trung ương</t>
  </si>
  <si>
    <t>Thu tiền sử dụng đất</t>
  </si>
  <si>
    <t>Thu tiền thuê mặt đất, mặt nước</t>
  </si>
  <si>
    <t>Thu hoa lợi công sản, quỹ đất công ích,… tại xã</t>
  </si>
  <si>
    <t>Thu khác ngân sách</t>
  </si>
  <si>
    <t>Trong đó: Thu khác Trung ương</t>
  </si>
  <si>
    <t>Thu tiền sử dụng khu vực biển</t>
  </si>
  <si>
    <t>TỔNG THU NGÂN SÁCH ĐỊA PHƯƠNG</t>
  </si>
  <si>
    <t>Thu cân đối ngân sách địa phương:</t>
  </si>
  <si>
    <t>Nguồn 50% tăng thu dự toán năm 2026/dự toán năm 2025</t>
  </si>
  <si>
    <t>Các khoản phân chia theo tỷ lệ phần trăm (%)</t>
  </si>
  <si>
    <t>Các khoản địa phương hưởng 100%</t>
  </si>
  <si>
    <t>Thu bổ sung từ ngân sách cấp trên:</t>
  </si>
  <si>
    <t>Thu bổ sung cân đối ngân sách</t>
  </si>
  <si>
    <t>Thu bổ sung nguồn thực hiện cải cách tiền lương</t>
  </si>
  <si>
    <t>Thu bổ sung có mục tiêu</t>
  </si>
  <si>
    <t>Nguồn đơn vị tự đảm bảo để thực hiện cải cách tiền lương
 (70% tăng thu ước thực hiện năm 2025 so với dự toán năm 2025)</t>
  </si>
  <si>
    <t>ƯỚC THỰC HIỆN 
NĂM 2026</t>
  </si>
  <si>
    <t>Chi sự nghiệp đào tạo</t>
  </si>
  <si>
    <t>Chi sự nghiệp giáo dục</t>
  </si>
  <si>
    <t>Chi bổ sung có mục tiêu</t>
  </si>
  <si>
    <t>10% tiết kiệm cải cách tiền lương</t>
  </si>
  <si>
    <t>(Kèm theo Quyết định số  10A /QĐ-UBND ngày  07 tháng 01 năm 2026 của UBND xã Vĩnh Hậu)</t>
  </si>
  <si>
    <t>(Kèm theo Quyết định  số  10A /QĐ-UBND ngày  07  tháng 01 năm 2026 của UBND xã Vĩnh Hậu)</t>
  </si>
  <si>
    <t>Tạm thu và vay chưa đưa vào ngân sách</t>
  </si>
  <si>
    <t>DỰ TOÁN
 NĂM 2026</t>
  </si>
  <si>
    <t xml:space="preserve"> TỔNG THU NGÂN SÁCH
 ĐỊA PHƯƠNG</t>
  </si>
  <si>
    <t>TỔNG THU NSNN TRÊN ĐỊA BÀN</t>
  </si>
  <si>
    <t>Nguồn 50% tăng thu dự toán năm 
2026/dự toán năm 2025</t>
  </si>
  <si>
    <t>Thuế thu nhập doanh nghiệp (1052)</t>
  </si>
  <si>
    <t>Thuế bảo vệ môi trường (2618)</t>
  </si>
  <si>
    <t>Phí, lệ phí (2716, 2721, 2771)</t>
  </si>
  <si>
    <t>Thuế giá trị gia tăng (1701)</t>
  </si>
  <si>
    <t>Lệ phí trước bạ nhà, đất (2801,…2864)</t>
  </si>
  <si>
    <t>Thu khác ngân sách (4299,….4949)</t>
  </si>
  <si>
    <t>Thu tiền sử dụng đất (1401)</t>
  </si>
  <si>
    <t>Thuế sử dụng đất phi nông nghiệp (1601,…1649)</t>
  </si>
  <si>
    <t>THU
 NSNN</t>
  </si>
  <si>
    <t>(Dự toán đã được Hội đồng nhân dân phê duyệt)</t>
  </si>
  <si>
    <t>Đvt: triệu đồng</t>
  </si>
  <si>
    <t xml:space="preserve"> THỰC HIỆN QUÝ II NĂM 2026</t>
  </si>
  <si>
    <t>PHÂN CHIA</t>
  </si>
  <si>
    <t>XÃ</t>
  </si>
  <si>
    <t>TINH</t>
  </si>
  <si>
    <t>CÂN ĐỐI NGÂN SÁCH XÃ QUÝ  II NĂM 2026</t>
  </si>
  <si>
    <t>THỰC HIỆN THU NGÂN SÁCH XÃ QUÝ  II NĂM 2026</t>
  </si>
  <si>
    <t>ĐVT: đồng</t>
  </si>
  <si>
    <t>(Kèm theo Quyết định số 2093 /QĐ-PKT ngày  03  tháng  8 năm 2026 của UBND xã Vĩnh Hậu)</t>
  </si>
  <si>
    <t>Mẫu biểu số 75</t>
  </si>
  <si>
    <t>Đơn vị: ỦY BAN NHÂN DÂN XÃ VĨNH HẬU</t>
  </si>
  <si>
    <t>Chương:</t>
  </si>
  <si>
    <t>ƯỚC THỰC HIỆN/DỰ TOÁN
(tỷ lệ)</t>
  </si>
  <si>
    <t>ƯỚC THỰC HIỆN SO VỚI CÙNG KỲ NĂM TRƯỚC
(tỷ lệ)</t>
  </si>
  <si>
    <t>Số thu phí, lệ phí</t>
  </si>
  <si>
    <t>DỰ TOÁN CHI NGÂN SÁCH NHÀ NƯỚC</t>
  </si>
  <si>
    <t>Tổng thu cân đối ngân sách</t>
  </si>
  <si>
    <t>CÔNG KHAI THỰC HIỆN DỰ TOÁN THU, CHI NGÂN SÁCH NHÀ NƯỚC
QUÝ III NĂM 2026</t>
  </si>
  <si>
    <t>ƯỚC THỰC HIỆN QUÝ III NĂM 2026</t>
  </si>
  <si>
    <t>DỰ TOÁN THU NGÂN SÁCH NHÀ NƯỚC</t>
  </si>
  <si>
    <t>Chi nộp trả ngân sách cấp trên</t>
  </si>
  <si>
    <t>Thu bổ sung cân đối</t>
  </si>
  <si>
    <t>(Kèm theo Quyết định số   3567/QĐ-UBND ngày   06 tháng  10  năm 2026 của UBND xã Vĩnh Hậu)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</si>
</sst>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41" x14ac:knownFonts="1">
    <font>
      <sz val="11"/>
      <color theme="1"/>
      <name val="Calibri"/>
      <family val="2"/>
      <charset val="163"/>
      <scheme val="minor"/>
    </font>
    <font>
      <b/>
      <sz val="10"/>
      <name val="Arial"/>
      <family val="2"/>
    </font>
    <font>
      <sz val="10"/>
      <name val="Arial"/>
      <family val="2"/>
    </font>
    <font>
      <vertAlign val="superscript"/>
      <sz val="10"/>
      <name val="Arial"/>
      <family val="2"/>
    </font>
    <font>
      <b/>
      <sz val="10"/>
      <color rgb="FF000000"/>
      <name val="Arial"/>
      <family val="2"/>
    </font>
    <font>
      <i/>
      <sz val="10"/>
      <color rgb="FF000000"/>
      <name val="Arial"/>
      <family val="2"/>
    </font>
    <font>
      <b/>
      <sz val="11"/>
      <color theme="1"/>
      <name val="Calibri"/>
      <family val="2"/>
      <scheme val="minor"/>
    </font>
    <font>
      <b/>
      <vertAlign val="superscript"/>
      <sz val="10"/>
      <color rgb="FF000000"/>
      <name val="Arial"/>
      <family val="2"/>
    </font>
    <font>
      <sz val="10"/>
      <color rgb="FF000000"/>
      <name val="Courier New"/>
      <family val="3"/>
    </font>
    <font>
      <sz val="11"/>
      <color theme="1"/>
      <name val="Calibri"/>
      <family val="2"/>
      <charset val="163"/>
      <scheme val="minor"/>
    </font>
    <font>
      <sz val="12"/>
      <color theme="1"/>
      <name val="Times New Roman"/>
      <family val="1"/>
    </font>
    <font>
      <b/>
      <sz val="12"/>
      <color rgb="FF000000"/>
      <name val="Times New Roman"/>
      <family val="1"/>
    </font>
    <font>
      <i/>
      <sz val="12"/>
      <color rgb="FF000000"/>
      <name val="Times New Roman"/>
      <family val="1"/>
    </font>
    <font>
      <b/>
      <sz val="12"/>
      <name val="Times New Roman"/>
      <family val="1"/>
    </font>
    <font>
      <sz val="12"/>
      <name val="Times New Roman"/>
      <family val="1"/>
    </font>
    <font>
      <b/>
      <sz val="12"/>
      <color theme="1"/>
      <name val="Times New Roman"/>
      <family val="1"/>
    </font>
    <font>
      <b/>
      <sz val="14"/>
      <color rgb="FF000000"/>
      <name val="Times New Roman"/>
      <family val="1"/>
    </font>
    <font>
      <b/>
      <vertAlign val="superscript"/>
      <sz val="12"/>
      <name val="Times New Roman"/>
      <family val="1"/>
    </font>
    <font>
      <sz val="12"/>
      <color rgb="FF000000"/>
      <name val="Times New Roman"/>
      <family val="1"/>
    </font>
    <font>
      <sz val="11"/>
      <color theme="1"/>
      <name val="Times New Roman"/>
      <family val="1"/>
    </font>
    <font>
      <b/>
      <sz val="10"/>
      <color rgb="FF000000"/>
      <name val="Times New Roman"/>
      <family val="1"/>
    </font>
    <font>
      <i/>
      <sz val="10"/>
      <color rgb="FF000000"/>
      <name val="Times New Roman"/>
      <family val="1"/>
    </font>
    <font>
      <b/>
      <sz val="10"/>
      <name val="Times New Roman"/>
      <family val="1"/>
    </font>
    <font>
      <sz val="10"/>
      <name val="Times New Roman"/>
      <family val="1"/>
    </font>
    <font>
      <b/>
      <vertAlign val="superscript"/>
      <sz val="10"/>
      <color rgb="FF000000"/>
      <name val="Times New Roman"/>
      <family val="1"/>
    </font>
    <font>
      <sz val="14"/>
      <color theme="1"/>
      <name val="Times New Roman"/>
      <family val="1"/>
    </font>
    <font>
      <i/>
      <sz val="12"/>
      <color theme="1"/>
      <name val="Times New Roman"/>
      <family val="1"/>
    </font>
    <font>
      <b/>
      <sz val="11"/>
      <name val="Times New Roman"/>
      <family val="1"/>
    </font>
    <font>
      <sz val="11"/>
      <name val="Times New Roman"/>
      <family val="1"/>
    </font>
    <font>
      <sz val="11"/>
      <color rgb="FFFF0000"/>
      <name val="Times New Roman"/>
      <family val="1"/>
    </font>
    <font>
      <i/>
      <sz val="11"/>
      <name val="Times New Roman"/>
      <family val="1"/>
    </font>
    <font>
      <b/>
      <i/>
      <sz val="11"/>
      <name val="Times New Roman"/>
      <family val="1"/>
    </font>
    <font>
      <i/>
      <sz val="11"/>
      <color rgb="FFFF0000"/>
      <name val="Times New Roman"/>
      <family val="1"/>
    </font>
    <font>
      <b/>
      <sz val="11"/>
      <color theme="1"/>
      <name val="Times New Roman"/>
      <family val="1"/>
    </font>
    <font>
      <b/>
      <sz val="14"/>
      <name val="Times New Roman"/>
      <family val="1"/>
    </font>
    <font>
      <sz val="14"/>
      <name val="Times New Roman"/>
      <family val="1"/>
    </font>
    <font>
      <i/>
      <sz val="14"/>
      <name val="Times New Roman"/>
      <family val="1"/>
    </font>
    <font>
      <i/>
      <sz val="12"/>
      <name val="Times New Roman"/>
      <family val="1"/>
    </font>
    <font>
      <b/>
      <sz val="11"/>
      <color rgb="FFFF0000"/>
      <name val="Times New Roman"/>
      <family val="1"/>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3" fontId="9" fillId="0" borderId="0" applyFont="0" applyFill="0" applyBorder="0" applyAlignment="0" applyProtection="0"/>
  </cellStyleXfs>
  <cellXfs count="240">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4" fillId="0" borderId="0" xfId="0" applyFont="1"/>
    <xf numFmtId="0" fontId="4" fillId="0" borderId="0" xfId="0" applyFont="1" applyAlignment="1">
      <alignment vertical="center"/>
    </xf>
    <xf numFmtId="0" fontId="8" fillId="0" borderId="0" xfId="0" applyFont="1" applyAlignment="1">
      <alignment vertical="center"/>
    </xf>
    <xf numFmtId="0" fontId="10" fillId="0" borderId="0" xfId="0" applyFont="1"/>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164" fontId="14" fillId="0" borderId="1" xfId="1" applyNumberFormat="1" applyFont="1" applyBorder="1" applyAlignment="1">
      <alignment vertical="center" wrapText="1"/>
    </xf>
    <xf numFmtId="164" fontId="13" fillId="0" borderId="1" xfId="0" applyNumberFormat="1" applyFont="1" applyBorder="1" applyAlignment="1">
      <alignment horizontal="center" vertical="center" wrapText="1"/>
    </xf>
    <xf numFmtId="164" fontId="13" fillId="0" borderId="1" xfId="1" applyNumberFormat="1" applyFont="1" applyBorder="1" applyAlignment="1">
      <alignment vertical="center" wrapText="1"/>
    </xf>
    <xf numFmtId="0" fontId="14"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9" fillId="0" borderId="0" xfId="0" applyFont="1"/>
    <xf numFmtId="0" fontId="20" fillId="0" borderId="0" xfId="0" applyFont="1"/>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vertical="center" wrapText="1"/>
    </xf>
    <xf numFmtId="0" fontId="21" fillId="0" borderId="0" xfId="0" applyFont="1" applyAlignment="1">
      <alignment vertical="center"/>
    </xf>
    <xf numFmtId="0" fontId="18" fillId="0" borderId="0" xfId="0" applyFont="1" applyAlignment="1">
      <alignment vertical="center"/>
    </xf>
    <xf numFmtId="0" fontId="23"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applyAlignment="1">
      <alignment vertical="center" wrapText="1"/>
    </xf>
    <xf numFmtId="0" fontId="23" fillId="0" borderId="5" xfId="0" applyFont="1" applyBorder="1" applyAlignment="1">
      <alignment vertical="center" wrapText="1"/>
    </xf>
    <xf numFmtId="0" fontId="25" fillId="0" borderId="0" xfId="0" applyFont="1"/>
    <xf numFmtId="0" fontId="4" fillId="0" borderId="0" xfId="0" applyFont="1" applyAlignment="1">
      <alignment horizontal="center" vertical="center"/>
    </xf>
    <xf numFmtId="0" fontId="27" fillId="2" borderId="5" xfId="0" applyFont="1" applyFill="1" applyBorder="1" applyAlignment="1">
      <alignment horizontal="center" vertical="center"/>
    </xf>
    <xf numFmtId="0" fontId="28" fillId="0" borderId="5" xfId="0" applyFont="1" applyBorder="1" applyAlignment="1">
      <alignment horizontal="center" vertical="center"/>
    </xf>
    <xf numFmtId="0" fontId="29" fillId="0" borderId="5" xfId="0" applyFont="1" applyBorder="1" applyAlignment="1">
      <alignment horizontal="center" vertical="center"/>
    </xf>
    <xf numFmtId="0" fontId="30" fillId="2" borderId="5" xfId="0" applyFont="1" applyFill="1" applyBorder="1" applyAlignment="1">
      <alignment horizontal="center" vertical="center"/>
    </xf>
    <xf numFmtId="0" fontId="29" fillId="0" borderId="5" xfId="0" applyFont="1" applyBorder="1" applyAlignment="1">
      <alignment horizontal="center"/>
    </xf>
    <xf numFmtId="0" fontId="30" fillId="0" borderId="5" xfId="0" applyFont="1" applyBorder="1" applyAlignment="1">
      <alignment horizontal="center"/>
    </xf>
    <xf numFmtId="0" fontId="28" fillId="0" borderId="5" xfId="0" applyFont="1" applyBorder="1" applyAlignment="1">
      <alignment horizontal="center"/>
    </xf>
    <xf numFmtId="0" fontId="28" fillId="2" borderId="5" xfId="0" applyFont="1" applyFill="1" applyBorder="1" applyAlignment="1">
      <alignment horizontal="center" vertical="center"/>
    </xf>
    <xf numFmtId="0" fontId="27" fillId="2" borderId="7" xfId="0" applyFont="1" applyFill="1" applyBorder="1" applyAlignment="1">
      <alignment vertical="center"/>
    </xf>
    <xf numFmtId="0" fontId="28" fillId="0" borderId="7" xfId="0" applyFont="1" applyBorder="1" applyAlignment="1">
      <alignment vertical="center" wrapText="1"/>
    </xf>
    <xf numFmtId="49" fontId="28" fillId="0" borderId="7" xfId="0" applyNumberFormat="1" applyFont="1" applyBorder="1" applyAlignment="1">
      <alignment vertical="center" wrapText="1"/>
    </xf>
    <xf numFmtId="0" fontId="30" fillId="2" borderId="7" xfId="0" applyFont="1" applyFill="1" applyBorder="1" applyAlignment="1">
      <alignment vertical="center" wrapText="1"/>
    </xf>
    <xf numFmtId="0" fontId="30" fillId="2" borderId="7" xfId="0" applyFont="1" applyFill="1" applyBorder="1" applyAlignment="1">
      <alignment vertical="center"/>
    </xf>
    <xf numFmtId="0" fontId="28" fillId="2" borderId="7" xfId="0" applyFont="1" applyFill="1" applyBorder="1" applyAlignment="1">
      <alignment vertical="center"/>
    </xf>
    <xf numFmtId="0" fontId="30" fillId="0" borderId="7" xfId="0" applyFont="1" applyBorder="1"/>
    <xf numFmtId="0" fontId="28" fillId="0" borderId="7" xfId="0" applyFont="1" applyBorder="1"/>
    <xf numFmtId="0" fontId="29" fillId="0" borderId="7" xfId="0" applyFont="1" applyBorder="1"/>
    <xf numFmtId="0" fontId="29" fillId="0" borderId="7" xfId="0" applyFont="1" applyBorder="1" applyAlignment="1">
      <alignment vertical="center" wrapText="1"/>
    </xf>
    <xf numFmtId="0" fontId="28" fillId="2" borderId="7" xfId="0" applyFont="1" applyFill="1" applyBorder="1" applyAlignment="1">
      <alignment vertical="center" wrapText="1"/>
    </xf>
    <xf numFmtId="49" fontId="29" fillId="0" borderId="7" xfId="0" applyNumberFormat="1" applyFont="1" applyBorder="1" applyAlignment="1">
      <alignment vertical="center" wrapText="1"/>
    </xf>
    <xf numFmtId="0" fontId="27" fillId="2" borderId="7" xfId="0" applyFont="1" applyFill="1" applyBorder="1" applyAlignment="1">
      <alignment vertical="center" wrapText="1"/>
    </xf>
    <xf numFmtId="0" fontId="28" fillId="2" borderId="7" xfId="0" quotePrefix="1" applyFont="1" applyFill="1" applyBorder="1" applyAlignment="1">
      <alignment vertical="center" wrapText="1"/>
    </xf>
    <xf numFmtId="164" fontId="13" fillId="0" borderId="3" xfId="0" applyNumberFormat="1" applyFont="1" applyBorder="1" applyAlignment="1">
      <alignment horizontal="center" vertical="center" wrapText="1"/>
    </xf>
    <xf numFmtId="0" fontId="14" fillId="0" borderId="8" xfId="0" applyFont="1" applyBorder="1" applyAlignment="1">
      <alignment horizontal="center" vertical="center" wrapText="1"/>
    </xf>
    <xf numFmtId="3" fontId="28" fillId="0" borderId="5" xfId="0" applyNumberFormat="1" applyFont="1" applyBorder="1" applyAlignment="1">
      <alignment vertical="center"/>
    </xf>
    <xf numFmtId="0" fontId="29" fillId="0" borderId="5" xfId="0" applyFont="1" applyBorder="1"/>
    <xf numFmtId="3" fontId="27" fillId="2" borderId="5" xfId="0" applyNumberFormat="1" applyFont="1" applyFill="1" applyBorder="1" applyAlignment="1">
      <alignment vertical="center"/>
    </xf>
    <xf numFmtId="3" fontId="31" fillId="2" borderId="5" xfId="0" applyNumberFormat="1" applyFont="1" applyFill="1" applyBorder="1" applyAlignment="1">
      <alignment vertical="center"/>
    </xf>
    <xf numFmtId="3" fontId="29" fillId="2" borderId="5" xfId="0" applyNumberFormat="1" applyFont="1" applyFill="1" applyBorder="1" applyAlignment="1">
      <alignment vertical="center"/>
    </xf>
    <xf numFmtId="3" fontId="28" fillId="2" borderId="5" xfId="0" applyNumberFormat="1" applyFont="1" applyFill="1" applyBorder="1" applyAlignment="1">
      <alignment vertical="center"/>
    </xf>
    <xf numFmtId="3" fontId="32" fillId="2" borderId="5" xfId="0" applyNumberFormat="1" applyFont="1" applyFill="1" applyBorder="1" applyAlignment="1">
      <alignment vertical="center"/>
    </xf>
    <xf numFmtId="3" fontId="29" fillId="0" borderId="5" xfId="0" applyNumberFormat="1" applyFont="1" applyBorder="1" applyAlignment="1">
      <alignment vertical="center"/>
    </xf>
    <xf numFmtId="0" fontId="30" fillId="0" borderId="5" xfId="0" applyFont="1" applyBorder="1"/>
    <xf numFmtId="0" fontId="28" fillId="0" borderId="5" xfId="0" applyFont="1" applyBorder="1"/>
    <xf numFmtId="3" fontId="30" fillId="2" borderId="5" xfId="0" applyNumberFormat="1" applyFont="1" applyFill="1" applyBorder="1" applyAlignment="1">
      <alignment vertical="center"/>
    </xf>
    <xf numFmtId="164" fontId="14" fillId="0" borderId="3" xfId="0" applyNumberFormat="1" applyFont="1" applyBorder="1" applyAlignment="1">
      <alignment horizontal="center" vertical="center" wrapText="1"/>
    </xf>
    <xf numFmtId="164" fontId="14" fillId="0" borderId="1" xfId="0" applyNumberFormat="1" applyFont="1" applyBorder="1" applyAlignment="1">
      <alignment horizontal="center" vertical="center" wrapText="1"/>
    </xf>
    <xf numFmtId="0" fontId="15" fillId="0" borderId="0" xfId="0" applyFont="1"/>
    <xf numFmtId="3" fontId="28" fillId="2" borderId="5" xfId="0" applyNumberFormat="1" applyFont="1" applyFill="1" applyBorder="1" applyAlignment="1">
      <alignment horizontal="right" vertical="center"/>
    </xf>
    <xf numFmtId="0" fontId="26" fillId="0" borderId="0" xfId="0" applyFont="1"/>
    <xf numFmtId="0" fontId="14" fillId="0" borderId="8" xfId="0" applyFont="1" applyBorder="1" applyAlignment="1">
      <alignment vertical="center" wrapText="1"/>
    </xf>
    <xf numFmtId="0" fontId="19" fillId="0" borderId="5" xfId="0" applyFont="1" applyBorder="1"/>
    <xf numFmtId="3" fontId="13"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3" fontId="19" fillId="0" borderId="0" xfId="0" applyNumberFormat="1" applyFont="1"/>
    <xf numFmtId="3" fontId="10" fillId="0" borderId="0" xfId="0" applyNumberFormat="1" applyFont="1" applyAlignment="1">
      <alignment horizontal="right"/>
    </xf>
    <xf numFmtId="3" fontId="13" fillId="0" borderId="1" xfId="0" applyNumberFormat="1" applyFont="1" applyBorder="1" applyAlignment="1">
      <alignment horizontal="right" vertical="center" wrapText="1"/>
    </xf>
    <xf numFmtId="3" fontId="14" fillId="0" borderId="1" xfId="0" applyNumberFormat="1" applyFont="1" applyBorder="1" applyAlignment="1">
      <alignment horizontal="right" vertical="center" wrapText="1"/>
    </xf>
    <xf numFmtId="3" fontId="14" fillId="0" borderId="8" xfId="0" applyNumberFormat="1" applyFont="1" applyBorder="1" applyAlignment="1">
      <alignment horizontal="right" vertical="center" wrapText="1"/>
    </xf>
    <xf numFmtId="3" fontId="19" fillId="0" borderId="5" xfId="0" applyNumberFormat="1" applyFont="1" applyBorder="1" applyAlignment="1">
      <alignment horizontal="right" vertical="center"/>
    </xf>
    <xf numFmtId="3" fontId="19" fillId="0" borderId="0" xfId="0" applyNumberFormat="1" applyFont="1" applyAlignment="1">
      <alignment horizontal="right"/>
    </xf>
    <xf numFmtId="0" fontId="33" fillId="0" borderId="0" xfId="0" applyFont="1"/>
    <xf numFmtId="3" fontId="33" fillId="0" borderId="0" xfId="0" applyNumberFormat="1" applyFont="1"/>
    <xf numFmtId="0" fontId="13" fillId="0" borderId="1" xfId="0" applyFont="1" applyBorder="1" applyAlignment="1">
      <alignment horizontal="right" vertical="center" wrapText="1"/>
    </xf>
    <xf numFmtId="3" fontId="13" fillId="0" borderId="1" xfId="0" applyNumberFormat="1" applyFont="1" applyBorder="1" applyAlignment="1">
      <alignment vertical="center" wrapText="1"/>
    </xf>
    <xf numFmtId="0" fontId="14" fillId="0" borderId="1" xfId="0" applyFont="1" applyBorder="1" applyAlignment="1">
      <alignment horizontal="right" vertical="center" wrapText="1"/>
    </xf>
    <xf numFmtId="0" fontId="14" fillId="0" borderId="8" xfId="0" applyFont="1" applyBorder="1" applyAlignment="1">
      <alignment horizontal="right" vertical="center" wrapText="1"/>
    </xf>
    <xf numFmtId="0" fontId="19" fillId="0" borderId="5" xfId="0" applyFont="1" applyBorder="1" applyAlignment="1">
      <alignment horizontal="right"/>
    </xf>
    <xf numFmtId="0" fontId="34" fillId="0" borderId="5"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5" xfId="0" applyFont="1" applyBorder="1" applyAlignment="1">
      <alignment vertical="center" wrapText="1"/>
    </xf>
    <xf numFmtId="0" fontId="36" fillId="0" borderId="5" xfId="0" applyFont="1" applyBorder="1" applyAlignment="1">
      <alignment vertical="center" wrapText="1"/>
    </xf>
    <xf numFmtId="3" fontId="35" fillId="0" borderId="5" xfId="0" applyNumberFormat="1" applyFont="1" applyBorder="1" applyAlignment="1">
      <alignment vertical="center" wrapText="1"/>
    </xf>
    <xf numFmtId="3" fontId="34" fillId="0" borderId="5" xfId="0" applyNumberFormat="1" applyFont="1" applyBorder="1" applyAlignment="1">
      <alignment vertical="center" wrapText="1"/>
    </xf>
    <xf numFmtId="3" fontId="34" fillId="0" borderId="5" xfId="0" applyNumberFormat="1" applyFont="1" applyBorder="1" applyAlignment="1">
      <alignment horizontal="center" vertical="center" wrapText="1"/>
    </xf>
    <xf numFmtId="3" fontId="35" fillId="0" borderId="5"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7" fillId="0" borderId="1" xfId="0" applyFont="1" applyBorder="1" applyAlignment="1">
      <alignment vertical="center" wrapText="1"/>
    </xf>
    <xf numFmtId="0" fontId="28" fillId="0" borderId="1" xfId="0" applyFont="1" applyBorder="1" applyAlignment="1">
      <alignment vertical="center" wrapText="1"/>
    </xf>
    <xf numFmtId="3" fontId="28" fillId="0" borderId="1" xfId="0" applyNumberFormat="1" applyFont="1" applyBorder="1" applyAlignment="1">
      <alignment horizontal="center" vertical="center" wrapText="1"/>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11" xfId="0" applyFont="1" applyBorder="1" applyAlignment="1">
      <alignment horizontal="center"/>
    </xf>
    <xf numFmtId="0" fontId="27" fillId="0" borderId="10" xfId="0" applyFont="1" applyBorder="1" applyAlignment="1">
      <alignment vertical="center" wrapText="1"/>
    </xf>
    <xf numFmtId="3" fontId="27" fillId="0" borderId="1" xfId="0" applyNumberFormat="1" applyFont="1" applyBorder="1" applyAlignment="1">
      <alignment horizontal="center" vertical="center" wrapText="1"/>
    </xf>
    <xf numFmtId="3" fontId="27"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wrapText="1"/>
    </xf>
    <xf numFmtId="3" fontId="28" fillId="0" borderId="5" xfId="0" applyNumberFormat="1" applyFont="1" applyBorder="1" applyAlignment="1">
      <alignment horizontal="right" vertical="center"/>
    </xf>
    <xf numFmtId="0" fontId="28" fillId="0" borderId="5" xfId="0" applyFont="1" applyBorder="1" applyAlignment="1">
      <alignment horizontal="right"/>
    </xf>
    <xf numFmtId="3" fontId="27" fillId="2" borderId="5" xfId="0" applyNumberFormat="1" applyFont="1" applyFill="1" applyBorder="1" applyAlignment="1">
      <alignment horizontal="right" vertical="center"/>
    </xf>
    <xf numFmtId="0" fontId="28" fillId="0" borderId="8" xfId="0" applyFont="1" applyBorder="1" applyAlignment="1">
      <alignment horizontal="center" vertical="center" wrapText="1"/>
    </xf>
    <xf numFmtId="0" fontId="28" fillId="0" borderId="8" xfId="0" applyFont="1" applyBorder="1" applyAlignment="1">
      <alignment vertical="center" wrapText="1"/>
    </xf>
    <xf numFmtId="0" fontId="28" fillId="0" borderId="8" xfId="0" applyFont="1" applyBorder="1" applyAlignment="1">
      <alignment horizontal="right"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3" fontId="27" fillId="0" borderId="0" xfId="0" applyNumberFormat="1" applyFont="1" applyAlignment="1">
      <alignment horizontal="center" vertical="center" wrapText="1"/>
    </xf>
    <xf numFmtId="3" fontId="28" fillId="0" borderId="0" xfId="0" applyNumberFormat="1" applyFont="1" applyAlignment="1">
      <alignment horizontal="center" vertical="center" wrapText="1"/>
    </xf>
    <xf numFmtId="0" fontId="27" fillId="0" borderId="5" xfId="0" applyFont="1" applyBorder="1" applyAlignment="1">
      <alignment horizontal="center" vertical="center" wrapText="1"/>
    </xf>
    <xf numFmtId="0" fontId="27" fillId="0" borderId="5" xfId="0" applyFont="1" applyBorder="1" applyAlignment="1">
      <alignment vertical="center" wrapText="1"/>
    </xf>
    <xf numFmtId="3" fontId="28" fillId="0" borderId="5" xfId="0" applyNumberFormat="1" applyFont="1" applyBorder="1" applyAlignment="1">
      <alignment horizontal="right" vertical="center" wrapText="1"/>
    </xf>
    <xf numFmtId="3" fontId="28" fillId="0" borderId="8" xfId="0" applyNumberFormat="1" applyFont="1" applyBorder="1" applyAlignment="1">
      <alignment horizontal="right" vertical="center" wrapText="1"/>
    </xf>
    <xf numFmtId="0" fontId="28" fillId="0" borderId="5" xfId="0" applyFont="1" applyBorder="1" applyAlignment="1">
      <alignment vertical="center" wrapText="1"/>
    </xf>
    <xf numFmtId="0" fontId="14" fillId="0" borderId="5" xfId="0" applyFont="1" applyBorder="1" applyAlignment="1">
      <alignment vertical="center" wrapText="1"/>
    </xf>
    <xf numFmtId="0" fontId="35" fillId="0" borderId="0" xfId="0" applyFont="1"/>
    <xf numFmtId="3" fontId="35" fillId="0" borderId="0" xfId="0" applyNumberFormat="1" applyFont="1"/>
    <xf numFmtId="3" fontId="35" fillId="0" borderId="0" xfId="0" applyNumberFormat="1" applyFont="1" applyAlignment="1">
      <alignment horizontal="center"/>
    </xf>
    <xf numFmtId="0" fontId="34" fillId="0" borderId="0" xfId="0" applyFont="1"/>
    <xf numFmtId="3" fontId="34" fillId="0" borderId="0" xfId="0" applyNumberFormat="1" applyFont="1"/>
    <xf numFmtId="0" fontId="35" fillId="0" borderId="5" xfId="0" applyFont="1" applyBorder="1" applyAlignment="1">
      <alignment horizontal="center"/>
    </xf>
    <xf numFmtId="0" fontId="35" fillId="0" borderId="5" xfId="0" applyFont="1" applyBorder="1"/>
    <xf numFmtId="3" fontId="35" fillId="0" borderId="5" xfId="0" applyNumberFormat="1" applyFont="1" applyBorder="1"/>
    <xf numFmtId="0" fontId="28" fillId="0" borderId="0" xfId="0" applyFont="1"/>
    <xf numFmtId="3" fontId="28" fillId="0" borderId="0" xfId="0" applyNumberFormat="1" applyFont="1" applyAlignment="1">
      <alignment horizontal="right"/>
    </xf>
    <xf numFmtId="0" fontId="27" fillId="0" borderId="0" xfId="0" applyFont="1"/>
    <xf numFmtId="3" fontId="28" fillId="0" borderId="0" xfId="0" applyNumberFormat="1" applyFont="1"/>
    <xf numFmtId="0" fontId="27" fillId="0" borderId="0" xfId="0" applyFont="1" applyAlignment="1">
      <alignment horizontal="center"/>
    </xf>
    <xf numFmtId="3" fontId="27" fillId="0" borderId="0" xfId="0" applyNumberFormat="1" applyFont="1"/>
    <xf numFmtId="0" fontId="27" fillId="0" borderId="5" xfId="0" applyFont="1" applyBorder="1"/>
    <xf numFmtId="3" fontId="27" fillId="0" borderId="5" xfId="0" applyNumberFormat="1" applyFont="1" applyBorder="1" applyAlignment="1">
      <alignment horizontal="right" vertical="center"/>
    </xf>
    <xf numFmtId="0" fontId="28" fillId="0" borderId="0" xfId="0" applyFont="1" applyAlignment="1">
      <alignment horizontal="center"/>
    </xf>
    <xf numFmtId="3" fontId="28" fillId="0" borderId="0" xfId="0" applyNumberFormat="1" applyFont="1" applyAlignment="1">
      <alignment horizontal="center"/>
    </xf>
    <xf numFmtId="0" fontId="28" fillId="3" borderId="0" xfId="0" applyFont="1" applyFill="1"/>
    <xf numFmtId="3" fontId="28" fillId="3" borderId="0" xfId="0" applyNumberFormat="1" applyFont="1" applyFill="1"/>
    <xf numFmtId="0" fontId="27" fillId="3" borderId="0" xfId="0" applyFont="1" applyFill="1"/>
    <xf numFmtId="3" fontId="27" fillId="3" borderId="0" xfId="0" applyNumberFormat="1" applyFont="1" applyFill="1"/>
    <xf numFmtId="3" fontId="28" fillId="0" borderId="3" xfId="0" applyNumberFormat="1" applyFont="1" applyBorder="1" applyAlignment="1">
      <alignment horizontal="right" vertical="center" wrapText="1"/>
    </xf>
    <xf numFmtId="0" fontId="27" fillId="0" borderId="1" xfId="0" applyFont="1" applyBorder="1" applyAlignment="1">
      <alignment horizontal="right" vertical="center" wrapText="1"/>
    </xf>
    <xf numFmtId="3" fontId="38" fillId="0" borderId="1" xfId="0" applyNumberFormat="1" applyFont="1" applyBorder="1" applyAlignment="1">
      <alignment horizontal="right" vertical="center" wrapText="1"/>
    </xf>
    <xf numFmtId="3" fontId="27" fillId="0" borderId="11" xfId="0" applyNumberFormat="1" applyFont="1" applyBorder="1" applyAlignment="1">
      <alignment horizontal="center" vertical="center"/>
    </xf>
    <xf numFmtId="3" fontId="27" fillId="0" borderId="5" xfId="0" applyNumberFormat="1" applyFont="1" applyBorder="1" applyAlignment="1">
      <alignment horizontal="center" vertical="center"/>
    </xf>
    <xf numFmtId="0" fontId="27" fillId="0" borderId="10" xfId="0" applyFont="1" applyBorder="1" applyAlignment="1">
      <alignment horizontal="right" vertical="center" wrapText="1"/>
    </xf>
    <xf numFmtId="0" fontId="27" fillId="0" borderId="5" xfId="0" applyFont="1" applyBorder="1" applyAlignment="1">
      <alignment horizontal="center"/>
    </xf>
    <xf numFmtId="0" fontId="13" fillId="0" borderId="5" xfId="0" applyFont="1" applyBorder="1" applyAlignment="1">
      <alignment horizontal="center" vertical="center" wrapText="1"/>
    </xf>
    <xf numFmtId="3" fontId="13" fillId="0" borderId="5" xfId="0" applyNumberFormat="1" applyFont="1" applyBorder="1" applyAlignment="1">
      <alignment horizontal="center" vertical="center" wrapText="1"/>
    </xf>
    <xf numFmtId="0" fontId="13" fillId="0" borderId="5" xfId="0" applyFont="1" applyBorder="1" applyAlignment="1">
      <alignment vertical="center" wrapText="1"/>
    </xf>
    <xf numFmtId="0" fontId="14" fillId="0" borderId="5" xfId="0" applyFont="1" applyBorder="1" applyAlignment="1">
      <alignment horizontal="center" vertical="center" wrapText="1"/>
    </xf>
    <xf numFmtId="3" fontId="14" fillId="0" borderId="5" xfId="0" applyNumberFormat="1" applyFont="1" applyBorder="1" applyAlignment="1">
      <alignment horizontal="center" vertical="center" wrapText="1"/>
    </xf>
    <xf numFmtId="0" fontId="27" fillId="2" borderId="5" xfId="0" applyFont="1" applyFill="1" applyBorder="1" applyAlignment="1">
      <alignment vertical="center"/>
    </xf>
    <xf numFmtId="3" fontId="13" fillId="0" borderId="5" xfId="0" applyNumberFormat="1" applyFont="1" applyBorder="1" applyAlignment="1">
      <alignment horizontal="right" vertical="center" wrapText="1"/>
    </xf>
    <xf numFmtId="3" fontId="14" fillId="0" borderId="5" xfId="0" applyNumberFormat="1" applyFont="1" applyBorder="1" applyAlignment="1">
      <alignment horizontal="right" vertical="center" wrapText="1"/>
    </xf>
    <xf numFmtId="49" fontId="28" fillId="0" borderId="5" xfId="0" applyNumberFormat="1" applyFont="1" applyBorder="1" applyAlignment="1">
      <alignment vertical="center" wrapText="1"/>
    </xf>
    <xf numFmtId="0" fontId="28" fillId="2" borderId="5" xfId="0" applyFont="1" applyFill="1" applyBorder="1" applyAlignment="1">
      <alignment vertical="center" wrapText="1"/>
    </xf>
    <xf numFmtId="0" fontId="27" fillId="0" borderId="5" xfId="0" applyFont="1" applyBorder="1" applyAlignment="1">
      <alignment wrapText="1"/>
    </xf>
    <xf numFmtId="0" fontId="28" fillId="2" borderId="5" xfId="0" applyFont="1" applyFill="1" applyBorder="1" applyAlignment="1">
      <alignment vertical="center"/>
    </xf>
    <xf numFmtId="0" fontId="37" fillId="0" borderId="5" xfId="0" applyFont="1" applyBorder="1" applyAlignment="1">
      <alignment horizontal="center" vertical="center" wrapText="1"/>
    </xf>
    <xf numFmtId="0" fontId="37" fillId="0" borderId="5" xfId="0" applyFont="1" applyBorder="1" applyAlignment="1">
      <alignment vertical="center" wrapText="1"/>
    </xf>
    <xf numFmtId="3" fontId="37" fillId="0" borderId="5" xfId="0" applyNumberFormat="1" applyFont="1" applyBorder="1" applyAlignment="1">
      <alignment horizontal="right" vertical="center" wrapText="1"/>
    </xf>
    <xf numFmtId="0" fontId="13" fillId="0" borderId="5" xfId="0" applyFont="1" applyBorder="1" applyAlignment="1">
      <alignment horizontal="left" vertical="center" wrapText="1"/>
    </xf>
    <xf numFmtId="3" fontId="14" fillId="0" borderId="0" xfId="0" applyNumberFormat="1" applyFont="1"/>
    <xf numFmtId="0" fontId="14" fillId="0" borderId="0" xfId="0" applyFont="1"/>
    <xf numFmtId="0" fontId="14" fillId="0" borderId="0" xfId="0" applyFont="1" applyAlignment="1">
      <alignment horizontal="center"/>
    </xf>
    <xf numFmtId="3" fontId="37" fillId="0" borderId="0" xfId="0" applyNumberFormat="1" applyFont="1" applyAlignment="1">
      <alignment horizontal="center"/>
    </xf>
    <xf numFmtId="3" fontId="13" fillId="0" borderId="0" xfId="0" applyNumberFormat="1" applyFont="1"/>
    <xf numFmtId="0" fontId="13" fillId="0" borderId="0" xfId="0" applyFont="1"/>
    <xf numFmtId="3" fontId="37" fillId="0" borderId="0" xfId="0" applyNumberFormat="1" applyFont="1"/>
    <xf numFmtId="0" fontId="37" fillId="0" borderId="0" xfId="0" applyFont="1"/>
    <xf numFmtId="3" fontId="14" fillId="0" borderId="5" xfId="0" applyNumberFormat="1" applyFont="1" applyBorder="1" applyAlignment="1">
      <alignment horizontal="right"/>
    </xf>
    <xf numFmtId="0" fontId="14" fillId="0" borderId="5" xfId="0" applyFont="1" applyBorder="1"/>
    <xf numFmtId="3" fontId="14" fillId="0" borderId="5" xfId="0" applyNumberFormat="1" applyFont="1" applyBorder="1" applyAlignment="1">
      <alignment horizontal="right" vertical="center"/>
    </xf>
    <xf numFmtId="0" fontId="14" fillId="0" borderId="5" xfId="0" applyFont="1" applyBorder="1" applyAlignment="1">
      <alignment horizontal="center"/>
    </xf>
    <xf numFmtId="3" fontId="14" fillId="0" borderId="5" xfId="0" applyNumberFormat="1" applyFont="1" applyBorder="1"/>
    <xf numFmtId="0" fontId="28" fillId="2" borderId="5" xfId="0" quotePrefix="1" applyFont="1" applyFill="1" applyBorder="1" applyAlignment="1">
      <alignment horizontal="center" vertical="center"/>
    </xf>
    <xf numFmtId="0" fontId="28" fillId="0" borderId="5" xfId="0" quotePrefix="1" applyFont="1" applyBorder="1" applyAlignment="1">
      <alignment horizontal="center"/>
    </xf>
    <xf numFmtId="0" fontId="28" fillId="0" borderId="5" xfId="0" quotePrefix="1" applyFont="1" applyBorder="1" applyAlignment="1">
      <alignment horizontal="center" vertical="center"/>
    </xf>
    <xf numFmtId="0" fontId="28" fillId="0" borderId="5" xfId="0" quotePrefix="1" applyFont="1" applyBorder="1" applyAlignment="1">
      <alignment horizontal="center" vertical="center" wrapText="1"/>
    </xf>
    <xf numFmtId="0" fontId="11" fillId="0" borderId="0" xfId="0" applyFont="1" applyAlignment="1">
      <alignment horizontal="center" vertical="center" wrapText="1"/>
    </xf>
    <xf numFmtId="0" fontId="13" fillId="0" borderId="1" xfId="0" applyFont="1" applyBorder="1" applyAlignment="1">
      <alignment horizontal="center" vertical="center" wrapText="1"/>
    </xf>
    <xf numFmtId="0" fontId="16" fillId="0" borderId="0" xfId="0" applyFont="1" applyAlignment="1">
      <alignment horizontal="center" vertical="center"/>
    </xf>
    <xf numFmtId="0" fontId="12" fillId="0" borderId="0" xfId="0" applyFont="1" applyAlignment="1">
      <alignment horizontal="center" vertical="center"/>
    </xf>
    <xf numFmtId="0" fontId="15" fillId="0" borderId="0" xfId="0" applyFont="1" applyAlignment="1">
      <alignment horizont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1" xfId="0" applyFont="1" applyBorder="1" applyAlignment="1">
      <alignment vertical="center" wrapText="1"/>
    </xf>
    <xf numFmtId="164" fontId="13" fillId="0" borderId="1" xfId="1" applyNumberFormat="1" applyFont="1" applyBorder="1" applyAlignment="1">
      <alignment vertical="center" wrapText="1"/>
    </xf>
    <xf numFmtId="164" fontId="14" fillId="0" borderId="1" xfId="1" applyNumberFormat="1" applyFont="1" applyBorder="1" applyAlignment="1">
      <alignment vertical="center" wrapText="1"/>
    </xf>
    <xf numFmtId="0" fontId="11" fillId="0" borderId="0" xfId="0" applyFont="1" applyAlignment="1">
      <alignment horizontal="center"/>
    </xf>
    <xf numFmtId="0" fontId="16" fillId="0" borderId="0" xfId="0" applyFont="1" applyAlignment="1">
      <alignment horizontal="center"/>
    </xf>
    <xf numFmtId="0" fontId="12" fillId="0" borderId="0" xfId="0" applyFont="1" applyAlignment="1">
      <alignment horizontal="center"/>
    </xf>
    <xf numFmtId="0" fontId="10" fillId="0" borderId="6" xfId="0" applyFont="1" applyBorder="1" applyAlignment="1">
      <alignment horizontal="right"/>
    </xf>
    <xf numFmtId="0" fontId="14" fillId="0" borderId="1" xfId="0" applyFont="1" applyBorder="1" applyAlignment="1">
      <alignment vertical="center" wrapText="1"/>
    </xf>
    <xf numFmtId="0" fontId="12" fillId="0" borderId="0" xfId="0" applyFont="1" applyAlignment="1">
      <alignment horizontal="left"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2" fillId="0" borderId="5" xfId="0" applyFont="1" applyBorder="1" applyAlignment="1">
      <alignment horizontal="center" vertical="center" wrapText="1"/>
    </xf>
    <xf numFmtId="0" fontId="23" fillId="0" borderId="5"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left" vertical="center" wrapText="1"/>
    </xf>
    <xf numFmtId="0" fontId="27" fillId="0" borderId="0" xfId="0" applyFont="1" applyAlignment="1">
      <alignment horizontal="right"/>
    </xf>
    <xf numFmtId="0" fontId="36" fillId="0" borderId="9" xfId="0" applyFont="1" applyBorder="1" applyAlignment="1">
      <alignment horizontal="center"/>
    </xf>
    <xf numFmtId="0" fontId="37" fillId="0" borderId="0" xfId="0" applyFont="1" applyAlignment="1">
      <alignment horizontal="center" vertical="center"/>
    </xf>
    <xf numFmtId="0" fontId="28" fillId="3" borderId="0" xfId="0" applyFont="1" applyFill="1" applyAlignment="1">
      <alignment horizontal="center"/>
    </xf>
    <xf numFmtId="0" fontId="27" fillId="0" borderId="0" xfId="0" applyFont="1" applyAlignment="1">
      <alignment horizontal="center"/>
    </xf>
    <xf numFmtId="0" fontId="27" fillId="0" borderId="1" xfId="0" applyFont="1" applyBorder="1" applyAlignment="1">
      <alignment horizontal="center" vertical="center" wrapText="1"/>
    </xf>
    <xf numFmtId="3" fontId="27" fillId="0" borderId="1" xfId="0" applyNumberFormat="1" applyFont="1" applyBorder="1" applyAlignment="1">
      <alignment horizontal="center" vertical="center" wrapText="1"/>
    </xf>
    <xf numFmtId="0" fontId="30" fillId="0" borderId="6" xfId="0" applyFont="1" applyBorder="1" applyAlignment="1">
      <alignment horizontal="center"/>
    </xf>
    <xf numFmtId="0" fontId="30" fillId="0" borderId="0" xfId="0" applyFont="1" applyAlignment="1">
      <alignment horizontal="center"/>
    </xf>
    <xf numFmtId="0" fontId="13" fillId="0" borderId="0" xfId="0" applyFont="1" applyAlignment="1">
      <alignment horizontal="right"/>
    </xf>
    <xf numFmtId="0" fontId="34"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left"/>
    </xf>
    <xf numFmtId="3" fontId="13" fillId="0" borderId="5" xfId="0" applyNumberFormat="1" applyFont="1" applyBorder="1" applyAlignment="1">
      <alignment horizontal="center" vertical="center" wrapText="1"/>
    </xf>
    <xf numFmtId="0" fontId="5" fillId="0" borderId="0" xfId="0" applyFont="1" applyAlignment="1">
      <alignment horizontal="left" vertical="center" wrapText="1"/>
    </xf>
    <xf numFmtId="0" fontId="1" fillId="0" borderId="1" xfId="0" applyFont="1" applyBorder="1" applyAlignment="1">
      <alignment horizontal="center" vertical="center" wrapText="1"/>
    </xf>
    <xf numFmtId="0" fontId="5"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1"/>
  <sheetViews>
    <sheetView zoomScaleNormal="100" workbookViewId="0">
      <selection sqref="A1:XFD1048576"/>
    </sheetView>
  </sheetViews>
  <sheetFormatPr defaultColWidth="9.140625" defaultRowHeight="15.75" x14ac:dyDescent="0.25"/>
  <cols>
    <col min="1" max="1" width="9.140625" style="14"/>
    <col min="2" max="2" width="64.28515625" style="14" customWidth="1"/>
    <col min="3" max="3" width="13.140625" style="14" customWidth="1"/>
    <col min="4" max="4" width="13.42578125" style="14" customWidth="1"/>
    <col min="5" max="5" width="14" style="14" customWidth="1"/>
    <col min="6" max="6" width="13.85546875" style="14" customWidth="1"/>
    <col min="7" max="7" width="14.140625" style="14" customWidth="1"/>
    <col min="8" max="8" width="12.28515625" style="14" customWidth="1"/>
    <col min="9" max="16384" width="9.140625" style="14"/>
  </cols>
  <sheetData>
    <row r="1" spans="1:8" x14ac:dyDescent="0.25">
      <c r="A1" s="14" t="e">
        <f>t</f>
        <v>#REF!</v>
      </c>
      <c r="F1" s="193" t="s">
        <v>15</v>
      </c>
      <c r="G1" s="193"/>
      <c r="H1" s="193"/>
    </row>
    <row r="2" spans="1:8" x14ac:dyDescent="0.25">
      <c r="A2" s="14" t="e">
        <f>x</f>
        <v>#REF!</v>
      </c>
    </row>
    <row r="3" spans="1:8" ht="18.75" x14ac:dyDescent="0.25">
      <c r="A3" s="195" t="s">
        <v>168</v>
      </c>
      <c r="B3" s="195"/>
      <c r="C3" s="195"/>
      <c r="D3" s="195"/>
      <c r="E3" s="195"/>
      <c r="F3" s="195"/>
      <c r="G3" s="195"/>
      <c r="H3" s="195"/>
    </row>
    <row r="4" spans="1:8" x14ac:dyDescent="0.25">
      <c r="A4" s="196" t="s">
        <v>176</v>
      </c>
      <c r="B4" s="196"/>
      <c r="C4" s="196"/>
      <c r="D4" s="196"/>
      <c r="E4" s="196"/>
      <c r="F4" s="196"/>
      <c r="G4" s="196"/>
      <c r="H4" s="196"/>
    </row>
    <row r="5" spans="1:8" x14ac:dyDescent="0.25">
      <c r="A5" s="196" t="s">
        <v>14</v>
      </c>
      <c r="B5" s="196"/>
      <c r="C5" s="196"/>
      <c r="D5" s="196"/>
      <c r="E5" s="196"/>
      <c r="F5" s="196"/>
      <c r="G5" s="196"/>
      <c r="H5" s="196"/>
    </row>
    <row r="6" spans="1:8" x14ac:dyDescent="0.25">
      <c r="G6" s="14" t="e">
        <f>dv</f>
        <v>#REF!</v>
      </c>
    </row>
    <row r="7" spans="1:8" ht="45.75" customHeight="1" x14ac:dyDescent="0.25">
      <c r="A7" s="194" t="s">
        <v>16</v>
      </c>
      <c r="B7" s="194" t="s">
        <v>0</v>
      </c>
      <c r="C7" s="194" t="s">
        <v>209</v>
      </c>
      <c r="D7" s="194"/>
      <c r="E7" s="194" t="s">
        <v>178</v>
      </c>
      <c r="F7" s="194"/>
      <c r="G7" s="194" t="s">
        <v>17</v>
      </c>
      <c r="H7" s="194"/>
    </row>
    <row r="8" spans="1:8" ht="32.25" customHeight="1" x14ac:dyDescent="0.25">
      <c r="A8" s="194"/>
      <c r="B8" s="194"/>
      <c r="C8" s="15" t="s">
        <v>18</v>
      </c>
      <c r="D8" s="15" t="s">
        <v>19</v>
      </c>
      <c r="E8" s="15" t="s">
        <v>18</v>
      </c>
      <c r="F8" s="15" t="s">
        <v>19</v>
      </c>
      <c r="G8" s="15" t="s">
        <v>18</v>
      </c>
      <c r="H8" s="15" t="s">
        <v>19</v>
      </c>
    </row>
    <row r="9" spans="1:8" x14ac:dyDescent="0.25">
      <c r="A9" s="21" t="s">
        <v>20</v>
      </c>
      <c r="B9" s="21" t="s">
        <v>21</v>
      </c>
      <c r="C9" s="60">
        <v>1</v>
      </c>
      <c r="D9" s="60">
        <v>2</v>
      </c>
      <c r="E9" s="60">
        <v>3</v>
      </c>
      <c r="F9" s="21">
        <v>4</v>
      </c>
      <c r="G9" s="21" t="s">
        <v>22</v>
      </c>
      <c r="H9" s="21" t="s">
        <v>23</v>
      </c>
    </row>
    <row r="10" spans="1:8" s="74" customFormat="1" ht="30" customHeight="1" x14ac:dyDescent="0.25">
      <c r="A10" s="37" t="s">
        <v>20</v>
      </c>
      <c r="B10" s="45" t="s">
        <v>179</v>
      </c>
      <c r="C10" s="63">
        <f>C11</f>
        <v>22350</v>
      </c>
      <c r="D10" s="63">
        <f>C10</f>
        <v>22350</v>
      </c>
      <c r="E10" s="63">
        <f>D10</f>
        <v>22350</v>
      </c>
      <c r="F10" s="59">
        <f>E10</f>
        <v>22350</v>
      </c>
      <c r="G10" s="15">
        <f>E10/C10*100</f>
        <v>100</v>
      </c>
      <c r="H10" s="19">
        <f>F10/D10*100</f>
        <v>100</v>
      </c>
    </row>
    <row r="11" spans="1:8" s="74" customFormat="1" ht="30" customHeight="1" x14ac:dyDescent="0.25">
      <c r="A11" s="37" t="s">
        <v>25</v>
      </c>
      <c r="B11" s="45" t="s">
        <v>180</v>
      </c>
      <c r="C11" s="63">
        <f>C12+C13+C14+C15+C20+C21+C22+C23+C24+C26+C27+C28+C29+C31</f>
        <v>22350</v>
      </c>
      <c r="D11" s="63">
        <f t="shared" ref="D11:F41" si="0">C11</f>
        <v>22350</v>
      </c>
      <c r="E11" s="63">
        <f t="shared" si="0"/>
        <v>22350</v>
      </c>
      <c r="F11" s="59">
        <f t="shared" si="0"/>
        <v>22350</v>
      </c>
      <c r="G11" s="15">
        <f t="shared" ref="G11:G40" si="1">E11/C11*100</f>
        <v>100</v>
      </c>
      <c r="H11" s="19">
        <f t="shared" ref="H11:H40" si="2">F11/D11*100</f>
        <v>100</v>
      </c>
    </row>
    <row r="12" spans="1:8" ht="30" customHeight="1" x14ac:dyDescent="0.25">
      <c r="A12" s="38">
        <v>1</v>
      </c>
      <c r="B12" s="46" t="s">
        <v>181</v>
      </c>
      <c r="C12" s="64"/>
      <c r="D12" s="66">
        <f t="shared" si="0"/>
        <v>0</v>
      </c>
      <c r="E12" s="66">
        <f t="shared" si="0"/>
        <v>0</v>
      </c>
      <c r="F12" s="72">
        <f t="shared" si="0"/>
        <v>0</v>
      </c>
      <c r="G12" s="21"/>
      <c r="H12" s="73"/>
    </row>
    <row r="13" spans="1:8" ht="30" customHeight="1" x14ac:dyDescent="0.25">
      <c r="A13" s="38">
        <v>2</v>
      </c>
      <c r="B13" s="46" t="s">
        <v>182</v>
      </c>
      <c r="C13" s="64"/>
      <c r="D13" s="66">
        <f t="shared" si="0"/>
        <v>0</v>
      </c>
      <c r="E13" s="66">
        <f t="shared" si="0"/>
        <v>0</v>
      </c>
      <c r="F13" s="72">
        <f t="shared" si="0"/>
        <v>0</v>
      </c>
      <c r="G13" s="21"/>
      <c r="H13" s="73"/>
    </row>
    <row r="14" spans="1:8" ht="30" customHeight="1" x14ac:dyDescent="0.25">
      <c r="A14" s="38">
        <v>3</v>
      </c>
      <c r="B14" s="47" t="s">
        <v>183</v>
      </c>
      <c r="C14" s="61"/>
      <c r="D14" s="66">
        <f t="shared" si="0"/>
        <v>0</v>
      </c>
      <c r="E14" s="66">
        <f t="shared" si="0"/>
        <v>0</v>
      </c>
      <c r="F14" s="72">
        <f t="shared" si="0"/>
        <v>0</v>
      </c>
      <c r="G14" s="21"/>
      <c r="H14" s="73"/>
    </row>
    <row r="15" spans="1:8" ht="30" customHeight="1" x14ac:dyDescent="0.25">
      <c r="A15" s="38">
        <v>4</v>
      </c>
      <c r="B15" s="47" t="s">
        <v>184</v>
      </c>
      <c r="C15" s="61">
        <f>SUM(C16:C19)</f>
        <v>12445</v>
      </c>
      <c r="D15" s="66">
        <f t="shared" si="0"/>
        <v>12445</v>
      </c>
      <c r="E15" s="66">
        <f t="shared" si="0"/>
        <v>12445</v>
      </c>
      <c r="F15" s="72">
        <f t="shared" si="0"/>
        <v>12445</v>
      </c>
      <c r="G15" s="21">
        <f t="shared" si="1"/>
        <v>100</v>
      </c>
      <c r="H15" s="73">
        <f t="shared" si="2"/>
        <v>100</v>
      </c>
    </row>
    <row r="16" spans="1:8" ht="30" customHeight="1" x14ac:dyDescent="0.25">
      <c r="A16" s="38"/>
      <c r="B16" s="47" t="s">
        <v>185</v>
      </c>
      <c r="C16" s="61">
        <v>1810</v>
      </c>
      <c r="D16" s="66">
        <f t="shared" si="0"/>
        <v>1810</v>
      </c>
      <c r="E16" s="66">
        <f t="shared" si="0"/>
        <v>1810</v>
      </c>
      <c r="F16" s="72">
        <f t="shared" si="0"/>
        <v>1810</v>
      </c>
      <c r="G16" s="21">
        <f t="shared" si="1"/>
        <v>100</v>
      </c>
      <c r="H16" s="73">
        <f t="shared" si="2"/>
        <v>100</v>
      </c>
    </row>
    <row r="17" spans="1:8" ht="30" customHeight="1" x14ac:dyDescent="0.25">
      <c r="A17" s="38"/>
      <c r="B17" s="47" t="s">
        <v>186</v>
      </c>
      <c r="C17" s="61">
        <v>10</v>
      </c>
      <c r="D17" s="66">
        <f t="shared" si="0"/>
        <v>10</v>
      </c>
      <c r="E17" s="66">
        <f t="shared" si="0"/>
        <v>10</v>
      </c>
      <c r="F17" s="72">
        <f t="shared" si="0"/>
        <v>10</v>
      </c>
      <c r="G17" s="21">
        <f t="shared" si="1"/>
        <v>100</v>
      </c>
      <c r="H17" s="73">
        <f t="shared" si="2"/>
        <v>100</v>
      </c>
    </row>
    <row r="18" spans="1:8" ht="30" customHeight="1" x14ac:dyDescent="0.25">
      <c r="A18" s="38"/>
      <c r="B18" s="47" t="s">
        <v>187</v>
      </c>
      <c r="C18" s="61">
        <v>10535</v>
      </c>
      <c r="D18" s="66">
        <f t="shared" si="0"/>
        <v>10535</v>
      </c>
      <c r="E18" s="66">
        <f t="shared" si="0"/>
        <v>10535</v>
      </c>
      <c r="F18" s="72">
        <f t="shared" si="0"/>
        <v>10535</v>
      </c>
      <c r="G18" s="21">
        <f t="shared" si="1"/>
        <v>100</v>
      </c>
      <c r="H18" s="73">
        <f t="shared" si="2"/>
        <v>100</v>
      </c>
    </row>
    <row r="19" spans="1:8" ht="30" customHeight="1" x14ac:dyDescent="0.25">
      <c r="A19" s="38"/>
      <c r="B19" s="47" t="s">
        <v>188</v>
      </c>
      <c r="C19" s="61">
        <v>90</v>
      </c>
      <c r="D19" s="66">
        <f t="shared" si="0"/>
        <v>90</v>
      </c>
      <c r="E19" s="66">
        <f t="shared" si="0"/>
        <v>90</v>
      </c>
      <c r="F19" s="72">
        <f t="shared" si="0"/>
        <v>90</v>
      </c>
      <c r="G19" s="21">
        <f t="shared" si="1"/>
        <v>100</v>
      </c>
      <c r="H19" s="73">
        <f t="shared" si="2"/>
        <v>100</v>
      </c>
    </row>
    <row r="20" spans="1:8" ht="30" customHeight="1" x14ac:dyDescent="0.25">
      <c r="A20" s="39">
        <v>5</v>
      </c>
      <c r="B20" s="54" t="s">
        <v>170</v>
      </c>
      <c r="C20" s="65">
        <v>3755</v>
      </c>
      <c r="D20" s="66">
        <f t="shared" si="0"/>
        <v>3755</v>
      </c>
      <c r="E20" s="66">
        <f t="shared" si="0"/>
        <v>3755</v>
      </c>
      <c r="F20" s="72">
        <f t="shared" si="0"/>
        <v>3755</v>
      </c>
      <c r="G20" s="21">
        <f t="shared" si="1"/>
        <v>100</v>
      </c>
      <c r="H20" s="73">
        <f t="shared" si="2"/>
        <v>100</v>
      </c>
    </row>
    <row r="21" spans="1:8" ht="30" customHeight="1" x14ac:dyDescent="0.25">
      <c r="A21" s="38">
        <v>6</v>
      </c>
      <c r="B21" s="46" t="s">
        <v>189</v>
      </c>
      <c r="C21" s="66"/>
      <c r="D21" s="66">
        <f t="shared" si="0"/>
        <v>0</v>
      </c>
      <c r="E21" s="66">
        <f t="shared" si="0"/>
        <v>0</v>
      </c>
      <c r="F21" s="72">
        <f t="shared" si="0"/>
        <v>0</v>
      </c>
      <c r="G21" s="21"/>
      <c r="H21" s="73"/>
    </row>
    <row r="22" spans="1:8" ht="30" customHeight="1" x14ac:dyDescent="0.25">
      <c r="A22" s="38">
        <v>7</v>
      </c>
      <c r="B22" s="47" t="s">
        <v>190</v>
      </c>
      <c r="C22" s="61">
        <v>2480</v>
      </c>
      <c r="D22" s="66">
        <f t="shared" si="0"/>
        <v>2480</v>
      </c>
      <c r="E22" s="66">
        <f t="shared" si="0"/>
        <v>2480</v>
      </c>
      <c r="F22" s="72">
        <f t="shared" si="0"/>
        <v>2480</v>
      </c>
      <c r="G22" s="21">
        <f t="shared" si="1"/>
        <v>100</v>
      </c>
      <c r="H22" s="73">
        <f t="shared" si="2"/>
        <v>100</v>
      </c>
    </row>
    <row r="23" spans="1:8" ht="30" customHeight="1" x14ac:dyDescent="0.25">
      <c r="A23" s="38">
        <v>8</v>
      </c>
      <c r="B23" s="47" t="s">
        <v>191</v>
      </c>
      <c r="C23" s="61"/>
      <c r="D23" s="66">
        <f t="shared" si="0"/>
        <v>0</v>
      </c>
      <c r="E23" s="66">
        <f t="shared" si="0"/>
        <v>0</v>
      </c>
      <c r="F23" s="72">
        <f t="shared" si="0"/>
        <v>0</v>
      </c>
      <c r="G23" s="21"/>
      <c r="H23" s="73"/>
    </row>
    <row r="24" spans="1:8" ht="30" customHeight="1" x14ac:dyDescent="0.25">
      <c r="A24" s="38">
        <v>9</v>
      </c>
      <c r="B24" s="55" t="s">
        <v>27</v>
      </c>
      <c r="C24" s="65">
        <v>305</v>
      </c>
      <c r="D24" s="66">
        <f t="shared" si="0"/>
        <v>305</v>
      </c>
      <c r="E24" s="66">
        <f t="shared" si="0"/>
        <v>305</v>
      </c>
      <c r="F24" s="72">
        <f t="shared" si="0"/>
        <v>305</v>
      </c>
      <c r="G24" s="21">
        <f t="shared" si="1"/>
        <v>100</v>
      </c>
      <c r="H24" s="73">
        <f t="shared" si="2"/>
        <v>100</v>
      </c>
    </row>
    <row r="25" spans="1:8" ht="30" customHeight="1" x14ac:dyDescent="0.25">
      <c r="A25" s="40"/>
      <c r="B25" s="48" t="s">
        <v>192</v>
      </c>
      <c r="C25" s="67">
        <v>10</v>
      </c>
      <c r="D25" s="66">
        <f t="shared" si="0"/>
        <v>10</v>
      </c>
      <c r="E25" s="66">
        <f t="shared" si="0"/>
        <v>10</v>
      </c>
      <c r="F25" s="72">
        <f t="shared" si="0"/>
        <v>10</v>
      </c>
      <c r="G25" s="21">
        <f t="shared" si="1"/>
        <v>100</v>
      </c>
      <c r="H25" s="73">
        <f t="shared" si="2"/>
        <v>100</v>
      </c>
    </row>
    <row r="26" spans="1:8" ht="30" customHeight="1" x14ac:dyDescent="0.25">
      <c r="A26" s="39">
        <v>10</v>
      </c>
      <c r="B26" s="56" t="s">
        <v>193</v>
      </c>
      <c r="C26" s="68">
        <v>1850</v>
      </c>
      <c r="D26" s="66">
        <f t="shared" si="0"/>
        <v>1850</v>
      </c>
      <c r="E26" s="66">
        <f t="shared" si="0"/>
        <v>1850</v>
      </c>
      <c r="F26" s="72">
        <f t="shared" si="0"/>
        <v>1850</v>
      </c>
      <c r="G26" s="21">
        <f t="shared" si="1"/>
        <v>100</v>
      </c>
      <c r="H26" s="73">
        <f t="shared" si="2"/>
        <v>100</v>
      </c>
    </row>
    <row r="27" spans="1:8" ht="30" customHeight="1" x14ac:dyDescent="0.25">
      <c r="A27" s="38">
        <v>11</v>
      </c>
      <c r="B27" s="47" t="s">
        <v>194</v>
      </c>
      <c r="C27" s="61"/>
      <c r="D27" s="66">
        <f t="shared" si="0"/>
        <v>0</v>
      </c>
      <c r="E27" s="66">
        <f t="shared" si="0"/>
        <v>0</v>
      </c>
      <c r="F27" s="72">
        <f t="shared" si="0"/>
        <v>0</v>
      </c>
      <c r="G27" s="21"/>
      <c r="H27" s="73"/>
    </row>
    <row r="28" spans="1:8" ht="30" customHeight="1" x14ac:dyDescent="0.25">
      <c r="A28" s="38">
        <v>12</v>
      </c>
      <c r="B28" s="47" t="s">
        <v>195</v>
      </c>
      <c r="C28" s="61"/>
      <c r="D28" s="66">
        <f t="shared" si="0"/>
        <v>0</v>
      </c>
      <c r="E28" s="66">
        <f t="shared" si="0"/>
        <v>0</v>
      </c>
      <c r="F28" s="72">
        <f t="shared" si="0"/>
        <v>0</v>
      </c>
      <c r="G28" s="21"/>
      <c r="H28" s="73"/>
    </row>
    <row r="29" spans="1:8" ht="30" customHeight="1" x14ac:dyDescent="0.25">
      <c r="A29" s="41">
        <v>13</v>
      </c>
      <c r="B29" s="53" t="s">
        <v>196</v>
      </c>
      <c r="C29" s="62">
        <v>1515</v>
      </c>
      <c r="D29" s="66">
        <f t="shared" si="0"/>
        <v>1515</v>
      </c>
      <c r="E29" s="66">
        <f t="shared" si="0"/>
        <v>1515</v>
      </c>
      <c r="F29" s="72">
        <f t="shared" si="0"/>
        <v>1515</v>
      </c>
      <c r="G29" s="21">
        <f t="shared" si="1"/>
        <v>100</v>
      </c>
      <c r="H29" s="73">
        <f t="shared" si="2"/>
        <v>100</v>
      </c>
    </row>
    <row r="30" spans="1:8" ht="30" customHeight="1" x14ac:dyDescent="0.25">
      <c r="A30" s="42"/>
      <c r="B30" s="51" t="s">
        <v>197</v>
      </c>
      <c r="C30" s="69">
        <v>265</v>
      </c>
      <c r="D30" s="66">
        <f t="shared" si="0"/>
        <v>265</v>
      </c>
      <c r="E30" s="66">
        <f t="shared" si="0"/>
        <v>265</v>
      </c>
      <c r="F30" s="72">
        <f t="shared" si="0"/>
        <v>265</v>
      </c>
      <c r="G30" s="21">
        <f t="shared" si="1"/>
        <v>100</v>
      </c>
      <c r="H30" s="73">
        <f t="shared" si="2"/>
        <v>100</v>
      </c>
    </row>
    <row r="31" spans="1:8" ht="30" customHeight="1" x14ac:dyDescent="0.25">
      <c r="A31" s="43">
        <v>14</v>
      </c>
      <c r="B31" s="52" t="s">
        <v>198</v>
      </c>
      <c r="C31" s="70"/>
      <c r="D31" s="66">
        <f t="shared" si="0"/>
        <v>0</v>
      </c>
      <c r="E31" s="66">
        <f t="shared" si="0"/>
        <v>0</v>
      </c>
      <c r="F31" s="72">
        <f t="shared" si="0"/>
        <v>0</v>
      </c>
      <c r="G31" s="21"/>
      <c r="H31" s="73"/>
    </row>
    <row r="32" spans="1:8" s="74" customFormat="1" ht="30" customHeight="1" x14ac:dyDescent="0.25">
      <c r="A32" s="37" t="s">
        <v>35</v>
      </c>
      <c r="B32" s="45" t="s">
        <v>199</v>
      </c>
      <c r="C32" s="63">
        <f>C33+C37</f>
        <v>182951</v>
      </c>
      <c r="D32" s="63">
        <f t="shared" si="0"/>
        <v>182951</v>
      </c>
      <c r="E32" s="63">
        <f t="shared" si="0"/>
        <v>182951</v>
      </c>
      <c r="F32" s="59">
        <f t="shared" si="0"/>
        <v>182951</v>
      </c>
      <c r="G32" s="15">
        <f t="shared" si="1"/>
        <v>100</v>
      </c>
      <c r="H32" s="19">
        <f t="shared" si="2"/>
        <v>100</v>
      </c>
    </row>
    <row r="33" spans="1:8" s="74" customFormat="1" ht="30" customHeight="1" x14ac:dyDescent="0.25">
      <c r="A33" s="37" t="s">
        <v>25</v>
      </c>
      <c r="B33" s="45" t="s">
        <v>200</v>
      </c>
      <c r="C33" s="63">
        <v>18746</v>
      </c>
      <c r="D33" s="63">
        <f t="shared" si="0"/>
        <v>18746</v>
      </c>
      <c r="E33" s="63">
        <f t="shared" si="0"/>
        <v>18746</v>
      </c>
      <c r="F33" s="59">
        <f t="shared" si="0"/>
        <v>18746</v>
      </c>
      <c r="G33" s="15">
        <f t="shared" si="1"/>
        <v>100</v>
      </c>
      <c r="H33" s="19">
        <f t="shared" si="2"/>
        <v>100</v>
      </c>
    </row>
    <row r="34" spans="1:8" ht="30" customHeight="1" x14ac:dyDescent="0.25">
      <c r="A34" s="44"/>
      <c r="B34" s="49" t="s">
        <v>201</v>
      </c>
      <c r="C34" s="71">
        <v>7790</v>
      </c>
      <c r="D34" s="66">
        <f t="shared" si="0"/>
        <v>7790</v>
      </c>
      <c r="E34" s="66">
        <f t="shared" si="0"/>
        <v>7790</v>
      </c>
      <c r="F34" s="72">
        <f t="shared" si="0"/>
        <v>7790</v>
      </c>
      <c r="G34" s="21">
        <f t="shared" si="1"/>
        <v>100</v>
      </c>
      <c r="H34" s="73">
        <f t="shared" si="2"/>
        <v>100</v>
      </c>
    </row>
    <row r="35" spans="1:8" ht="30" customHeight="1" x14ac:dyDescent="0.25">
      <c r="A35" s="44"/>
      <c r="B35" s="50" t="s">
        <v>202</v>
      </c>
      <c r="C35" s="71">
        <v>13446</v>
      </c>
      <c r="D35" s="66">
        <f t="shared" si="0"/>
        <v>13446</v>
      </c>
      <c r="E35" s="66">
        <f t="shared" si="0"/>
        <v>13446</v>
      </c>
      <c r="F35" s="72">
        <f t="shared" si="0"/>
        <v>13446</v>
      </c>
      <c r="G35" s="21">
        <f t="shared" si="1"/>
        <v>100</v>
      </c>
      <c r="H35" s="73">
        <f t="shared" si="2"/>
        <v>100</v>
      </c>
    </row>
    <row r="36" spans="1:8" ht="30" customHeight="1" x14ac:dyDescent="0.25">
      <c r="A36" s="44"/>
      <c r="B36" s="50" t="s">
        <v>203</v>
      </c>
      <c r="C36" s="71">
        <v>5300</v>
      </c>
      <c r="D36" s="66">
        <f t="shared" si="0"/>
        <v>5300</v>
      </c>
      <c r="E36" s="66">
        <f t="shared" si="0"/>
        <v>5300</v>
      </c>
      <c r="F36" s="72">
        <f t="shared" si="0"/>
        <v>5300</v>
      </c>
      <c r="G36" s="21">
        <f t="shared" si="1"/>
        <v>100</v>
      </c>
      <c r="H36" s="73">
        <f t="shared" si="2"/>
        <v>100</v>
      </c>
    </row>
    <row r="37" spans="1:8" s="74" customFormat="1" ht="30" customHeight="1" x14ac:dyDescent="0.25">
      <c r="A37" s="37" t="s">
        <v>35</v>
      </c>
      <c r="B37" s="57" t="s">
        <v>204</v>
      </c>
      <c r="C37" s="63">
        <f>SUM(C38:C40)</f>
        <v>164205</v>
      </c>
      <c r="D37" s="63">
        <f t="shared" si="0"/>
        <v>164205</v>
      </c>
      <c r="E37" s="63">
        <f t="shared" si="0"/>
        <v>164205</v>
      </c>
      <c r="F37" s="59">
        <f t="shared" si="0"/>
        <v>164205</v>
      </c>
      <c r="G37" s="15">
        <f t="shared" si="1"/>
        <v>100</v>
      </c>
      <c r="H37" s="19">
        <f t="shared" si="2"/>
        <v>100</v>
      </c>
    </row>
    <row r="38" spans="1:8" ht="30" customHeight="1" x14ac:dyDescent="0.25">
      <c r="A38" s="44">
        <v>1</v>
      </c>
      <c r="B38" s="55" t="s">
        <v>205</v>
      </c>
      <c r="C38" s="66">
        <v>126844</v>
      </c>
      <c r="D38" s="66">
        <f t="shared" si="0"/>
        <v>126844</v>
      </c>
      <c r="E38" s="66">
        <f t="shared" si="0"/>
        <v>126844</v>
      </c>
      <c r="F38" s="72">
        <f t="shared" si="0"/>
        <v>126844</v>
      </c>
      <c r="G38" s="21">
        <f t="shared" si="1"/>
        <v>100</v>
      </c>
      <c r="H38" s="73">
        <f t="shared" si="2"/>
        <v>100</v>
      </c>
    </row>
    <row r="39" spans="1:8" ht="30" customHeight="1" x14ac:dyDescent="0.25">
      <c r="A39" s="44">
        <v>2</v>
      </c>
      <c r="B39" s="58" t="s">
        <v>206</v>
      </c>
      <c r="C39" s="66">
        <v>30451</v>
      </c>
      <c r="D39" s="66">
        <f t="shared" si="0"/>
        <v>30451</v>
      </c>
      <c r="E39" s="66">
        <f t="shared" si="0"/>
        <v>30451</v>
      </c>
      <c r="F39" s="72">
        <f t="shared" si="0"/>
        <v>30451</v>
      </c>
      <c r="G39" s="21">
        <f t="shared" si="1"/>
        <v>100</v>
      </c>
      <c r="H39" s="73">
        <f t="shared" si="2"/>
        <v>100</v>
      </c>
    </row>
    <row r="40" spans="1:8" ht="30" customHeight="1" x14ac:dyDescent="0.25">
      <c r="A40" s="44">
        <v>3</v>
      </c>
      <c r="B40" s="55" t="s">
        <v>207</v>
      </c>
      <c r="C40" s="66">
        <v>6910</v>
      </c>
      <c r="D40" s="66">
        <f t="shared" si="0"/>
        <v>6910</v>
      </c>
      <c r="E40" s="66">
        <f t="shared" si="0"/>
        <v>6910</v>
      </c>
      <c r="F40" s="72">
        <f t="shared" si="0"/>
        <v>6910</v>
      </c>
      <c r="G40" s="21">
        <f t="shared" si="1"/>
        <v>100</v>
      </c>
      <c r="H40" s="73">
        <f t="shared" si="2"/>
        <v>100</v>
      </c>
    </row>
    <row r="41" spans="1:8" ht="48" customHeight="1" x14ac:dyDescent="0.25">
      <c r="A41" s="44">
        <v>4</v>
      </c>
      <c r="B41" s="55" t="s">
        <v>208</v>
      </c>
      <c r="C41" s="75" t="s">
        <v>44</v>
      </c>
      <c r="D41" s="66" t="str">
        <f t="shared" si="0"/>
        <v>-</v>
      </c>
      <c r="E41" s="66" t="str">
        <f t="shared" si="0"/>
        <v>-</v>
      </c>
      <c r="F41" s="72" t="str">
        <f t="shared" si="0"/>
        <v>-</v>
      </c>
      <c r="G41" s="21"/>
      <c r="H41" s="73"/>
    </row>
  </sheetData>
  <mergeCells count="9">
    <mergeCell ref="F1:H1"/>
    <mergeCell ref="A7:A8"/>
    <mergeCell ref="B7:B8"/>
    <mergeCell ref="C7:D7"/>
    <mergeCell ref="E7:F7"/>
    <mergeCell ref="G7:H7"/>
    <mergeCell ref="A3:H3"/>
    <mergeCell ref="A5:H5"/>
    <mergeCell ref="A4:H4"/>
  </mergeCells>
  <pageMargins left="0.7" right="0" top="0.75" bottom="0.75" header="0.3" footer="0.3"/>
  <pageSetup paperSize="9" scale="8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0"/>
  <sheetViews>
    <sheetView topLeftCell="A4" zoomScaleNormal="100" workbookViewId="0">
      <selection activeCell="A4" sqref="A1:XFD1048576"/>
    </sheetView>
  </sheetViews>
  <sheetFormatPr defaultRowHeight="15" x14ac:dyDescent="0.25"/>
  <cols>
    <col min="1" max="1" width="9.140625" style="24"/>
    <col min="2" max="2" width="34.85546875" style="24" customWidth="1"/>
    <col min="3" max="3" width="11.5703125" style="24" customWidth="1"/>
    <col min="4" max="4" width="11.140625" style="24" customWidth="1"/>
    <col min="5" max="5" width="13.42578125" style="87" customWidth="1"/>
    <col min="6" max="7" width="9.140625" style="24"/>
    <col min="8" max="8" width="11.42578125" style="24" customWidth="1"/>
    <col min="9" max="10" width="9.140625" style="24"/>
    <col min="11" max="11" width="12" style="24" customWidth="1"/>
    <col min="12" max="16384" width="9.140625" style="24"/>
  </cols>
  <sheetData>
    <row r="1" spans="1:13" ht="15.75" x14ac:dyDescent="0.25">
      <c r="A1" s="14" t="e">
        <f>t</f>
        <v>#REF!</v>
      </c>
      <c r="B1" s="14"/>
      <c r="C1" s="14"/>
      <c r="D1" s="14"/>
      <c r="E1" s="82"/>
      <c r="F1" s="14"/>
      <c r="G1" s="197" t="s">
        <v>76</v>
      </c>
      <c r="H1" s="197"/>
      <c r="I1" s="197"/>
      <c r="J1" s="197"/>
      <c r="K1" s="197"/>
    </row>
    <row r="2" spans="1:13" ht="15.75" x14ac:dyDescent="0.25">
      <c r="A2" s="14" t="e">
        <f>x</f>
        <v>#REF!</v>
      </c>
      <c r="B2" s="14"/>
      <c r="C2" s="14"/>
      <c r="D2" s="14"/>
      <c r="E2" s="82"/>
      <c r="F2" s="14"/>
      <c r="G2" s="14"/>
      <c r="H2" s="14"/>
      <c r="I2" s="14"/>
      <c r="J2" s="14"/>
      <c r="K2" s="14"/>
      <c r="M2" s="24" t="s">
        <v>115</v>
      </c>
    </row>
    <row r="3" spans="1:13" ht="18.75" x14ac:dyDescent="0.25">
      <c r="A3" s="195" t="s">
        <v>169</v>
      </c>
      <c r="B3" s="195"/>
      <c r="C3" s="195"/>
      <c r="D3" s="195"/>
      <c r="E3" s="195"/>
      <c r="F3" s="195"/>
      <c r="G3" s="195"/>
      <c r="H3" s="195"/>
      <c r="I3" s="195"/>
      <c r="J3" s="195"/>
      <c r="K3" s="195"/>
    </row>
    <row r="4" spans="1:13" ht="15.75" x14ac:dyDescent="0.25">
      <c r="A4" s="196" t="s">
        <v>177</v>
      </c>
      <c r="B4" s="196"/>
      <c r="C4" s="196"/>
      <c r="D4" s="196"/>
      <c r="E4" s="196"/>
      <c r="F4" s="196"/>
      <c r="G4" s="196"/>
      <c r="H4" s="196"/>
      <c r="I4" s="196"/>
      <c r="J4" s="196"/>
      <c r="K4" s="196"/>
    </row>
    <row r="5" spans="1:13" ht="15.75" x14ac:dyDescent="0.25">
      <c r="A5" s="196" t="s">
        <v>14</v>
      </c>
      <c r="B5" s="196"/>
      <c r="C5" s="196"/>
      <c r="D5" s="196"/>
      <c r="E5" s="196"/>
      <c r="F5" s="196"/>
      <c r="G5" s="196"/>
      <c r="H5" s="196"/>
      <c r="I5" s="196"/>
      <c r="J5" s="196"/>
      <c r="K5" s="196"/>
    </row>
    <row r="6" spans="1:13" ht="15.75" x14ac:dyDescent="0.25">
      <c r="A6" s="14"/>
      <c r="B6" s="14"/>
      <c r="C6" s="14"/>
      <c r="D6" s="14"/>
      <c r="E6" s="82"/>
      <c r="F6" s="14"/>
      <c r="G6" s="14"/>
      <c r="H6" s="14"/>
      <c r="I6" s="14"/>
      <c r="J6" s="76" t="e">
        <f>dv</f>
        <v>#REF!</v>
      </c>
      <c r="K6" s="14"/>
    </row>
    <row r="7" spans="1:13" ht="45.75" customHeight="1" x14ac:dyDescent="0.25">
      <c r="A7" s="194" t="s">
        <v>16</v>
      </c>
      <c r="B7" s="194" t="s">
        <v>0</v>
      </c>
      <c r="C7" s="194" t="s">
        <v>209</v>
      </c>
      <c r="D7" s="194"/>
      <c r="E7" s="194"/>
      <c r="F7" s="198" t="s">
        <v>178</v>
      </c>
      <c r="G7" s="199"/>
      <c r="H7" s="200"/>
      <c r="I7" s="198" t="s">
        <v>17</v>
      </c>
      <c r="J7" s="199"/>
      <c r="K7" s="200"/>
    </row>
    <row r="8" spans="1:13" ht="81" customHeight="1" x14ac:dyDescent="0.25">
      <c r="A8" s="194"/>
      <c r="B8" s="194"/>
      <c r="C8" s="15" t="s">
        <v>56</v>
      </c>
      <c r="D8" s="15" t="s">
        <v>57</v>
      </c>
      <c r="E8" s="83" t="s">
        <v>58</v>
      </c>
      <c r="F8" s="15" t="s">
        <v>56</v>
      </c>
      <c r="G8" s="15" t="s">
        <v>57</v>
      </c>
      <c r="H8" s="15" t="s">
        <v>58</v>
      </c>
      <c r="I8" s="22" t="s">
        <v>56</v>
      </c>
      <c r="J8" s="15" t="s">
        <v>57</v>
      </c>
      <c r="K8" s="15" t="s">
        <v>58</v>
      </c>
    </row>
    <row r="9" spans="1:13" ht="15.75" x14ac:dyDescent="0.25">
      <c r="A9" s="21" t="s">
        <v>20</v>
      </c>
      <c r="B9" s="21" t="s">
        <v>21</v>
      </c>
      <c r="C9" s="21">
        <v>1</v>
      </c>
      <c r="D9" s="21">
        <v>2</v>
      </c>
      <c r="E9" s="80">
        <v>3</v>
      </c>
      <c r="F9" s="21">
        <v>4</v>
      </c>
      <c r="G9" s="21">
        <v>5</v>
      </c>
      <c r="H9" s="21">
        <v>6</v>
      </c>
      <c r="I9" s="23" t="s">
        <v>59</v>
      </c>
      <c r="J9" s="21" t="s">
        <v>60</v>
      </c>
      <c r="K9" s="21" t="s">
        <v>61</v>
      </c>
    </row>
    <row r="10" spans="1:13" s="88" customFormat="1" ht="36" customHeight="1" x14ac:dyDescent="0.2">
      <c r="A10" s="15"/>
      <c r="B10" s="15" t="s">
        <v>62</v>
      </c>
      <c r="C10" s="91">
        <f>C12+C13</f>
        <v>182951</v>
      </c>
      <c r="D10" s="91">
        <f t="shared" ref="D10" si="0">D12+D13</f>
        <v>1101</v>
      </c>
      <c r="E10" s="91">
        <f>E12+E13</f>
        <v>182951</v>
      </c>
      <c r="F10" s="79">
        <f>C10</f>
        <v>182951</v>
      </c>
      <c r="G10" s="79">
        <f>D10</f>
        <v>1101</v>
      </c>
      <c r="H10" s="79">
        <f>E10</f>
        <v>182951</v>
      </c>
      <c r="I10" s="23">
        <f>F10/C10*100</f>
        <v>100</v>
      </c>
      <c r="J10" s="15">
        <f t="shared" ref="J10:K10" si="1">G10/D10*100</f>
        <v>100</v>
      </c>
      <c r="K10" s="15">
        <f t="shared" si="1"/>
        <v>100</v>
      </c>
    </row>
    <row r="11" spans="1:13" s="88" customFormat="1" ht="30" customHeight="1" x14ac:dyDescent="0.2">
      <c r="A11" s="15"/>
      <c r="B11" s="16" t="s">
        <v>63</v>
      </c>
      <c r="C11" s="16"/>
      <c r="D11" s="16"/>
      <c r="E11" s="91"/>
      <c r="F11" s="79">
        <f t="shared" ref="F11:F30" si="2">C11</f>
        <v>0</v>
      </c>
      <c r="G11" s="79">
        <f t="shared" ref="G11:G30" si="3">D11</f>
        <v>0</v>
      </c>
      <c r="H11" s="79">
        <f t="shared" ref="H11:H30" si="4">E11</f>
        <v>0</v>
      </c>
      <c r="I11" s="23"/>
      <c r="J11" s="15"/>
      <c r="K11" s="15"/>
      <c r="L11" s="89">
        <f>182951-E10</f>
        <v>0</v>
      </c>
    </row>
    <row r="12" spans="1:13" s="88" customFormat="1" ht="30" customHeight="1" x14ac:dyDescent="0.2">
      <c r="A12" s="15" t="s">
        <v>25</v>
      </c>
      <c r="B12" s="16" t="s">
        <v>127</v>
      </c>
      <c r="C12" s="16">
        <f>D12</f>
        <v>1101</v>
      </c>
      <c r="D12" s="16">
        <v>1101</v>
      </c>
      <c r="E12" s="91">
        <v>1101</v>
      </c>
      <c r="F12" s="79">
        <f t="shared" si="2"/>
        <v>1101</v>
      </c>
      <c r="G12" s="79">
        <f t="shared" si="3"/>
        <v>1101</v>
      </c>
      <c r="H12" s="79">
        <f t="shared" si="4"/>
        <v>1101</v>
      </c>
      <c r="I12" s="23">
        <f t="shared" ref="I12:I30" si="5">F12/C12*100</f>
        <v>100</v>
      </c>
      <c r="J12" s="15">
        <f>G12/D12*100</f>
        <v>100</v>
      </c>
      <c r="K12" s="15"/>
      <c r="L12" s="89"/>
    </row>
    <row r="13" spans="1:13" s="88" customFormat="1" ht="30" customHeight="1" x14ac:dyDescent="0.2">
      <c r="A13" s="15" t="s">
        <v>35</v>
      </c>
      <c r="B13" s="16" t="s">
        <v>128</v>
      </c>
      <c r="C13" s="91">
        <f>SUM(C14:C30)</f>
        <v>181850</v>
      </c>
      <c r="D13" s="16"/>
      <c r="E13" s="91">
        <f>SUM(E14:E30)</f>
        <v>181850</v>
      </c>
      <c r="F13" s="79">
        <f t="shared" si="2"/>
        <v>181850</v>
      </c>
      <c r="G13" s="79">
        <f t="shared" si="3"/>
        <v>0</v>
      </c>
      <c r="H13" s="79">
        <f t="shared" si="4"/>
        <v>181850</v>
      </c>
      <c r="I13" s="23">
        <f t="shared" si="5"/>
        <v>100</v>
      </c>
      <c r="J13" s="15"/>
      <c r="K13" s="15">
        <f>H13/E13*100</f>
        <v>100</v>
      </c>
      <c r="L13" s="89"/>
    </row>
    <row r="14" spans="1:13" ht="30" customHeight="1" x14ac:dyDescent="0.25">
      <c r="A14" s="21"/>
      <c r="B14" s="17" t="s">
        <v>213</v>
      </c>
      <c r="C14" s="84">
        <f>E14</f>
        <v>2819</v>
      </c>
      <c r="D14" s="21"/>
      <c r="E14" s="84">
        <v>2819</v>
      </c>
      <c r="F14" s="80">
        <f t="shared" si="2"/>
        <v>2819</v>
      </c>
      <c r="G14" s="80">
        <f t="shared" si="3"/>
        <v>0</v>
      </c>
      <c r="H14" s="80">
        <f t="shared" si="4"/>
        <v>2819</v>
      </c>
      <c r="I14" s="23">
        <f t="shared" si="5"/>
        <v>100</v>
      </c>
      <c r="J14" s="21"/>
      <c r="K14" s="21">
        <f>H14/E14*100</f>
        <v>100</v>
      </c>
      <c r="L14" s="81"/>
    </row>
    <row r="15" spans="1:13" ht="30" customHeight="1" x14ac:dyDescent="0.25">
      <c r="A15" s="21">
        <v>1</v>
      </c>
      <c r="B15" s="17" t="s">
        <v>171</v>
      </c>
      <c r="C15" s="84">
        <f t="shared" ref="C15:C30" si="6">E15</f>
        <v>4511</v>
      </c>
      <c r="D15" s="21"/>
      <c r="E15" s="84">
        <v>4511</v>
      </c>
      <c r="F15" s="80">
        <f t="shared" si="2"/>
        <v>4511</v>
      </c>
      <c r="G15" s="80">
        <f t="shared" si="3"/>
        <v>0</v>
      </c>
      <c r="H15" s="80">
        <f t="shared" si="4"/>
        <v>4511</v>
      </c>
      <c r="I15" s="23">
        <f t="shared" si="5"/>
        <v>100</v>
      </c>
      <c r="J15" s="21"/>
      <c r="K15" s="21">
        <f t="shared" ref="K15:K30" si="7">H15/E15*100</f>
        <v>100</v>
      </c>
    </row>
    <row r="16" spans="1:13" ht="30" customHeight="1" x14ac:dyDescent="0.25">
      <c r="A16" s="21">
        <v>2</v>
      </c>
      <c r="B16" s="17" t="s">
        <v>172</v>
      </c>
      <c r="C16" s="84">
        <f t="shared" si="6"/>
        <v>2411</v>
      </c>
      <c r="D16" s="21"/>
      <c r="E16" s="84">
        <v>2411</v>
      </c>
      <c r="F16" s="80">
        <f t="shared" si="2"/>
        <v>2411</v>
      </c>
      <c r="G16" s="80">
        <f t="shared" si="3"/>
        <v>0</v>
      </c>
      <c r="H16" s="80">
        <f t="shared" si="4"/>
        <v>2411</v>
      </c>
      <c r="I16" s="23">
        <f t="shared" si="5"/>
        <v>100</v>
      </c>
      <c r="J16" s="21"/>
      <c r="K16" s="21">
        <f t="shared" si="7"/>
        <v>100</v>
      </c>
    </row>
    <row r="17" spans="1:11" ht="30" customHeight="1" x14ac:dyDescent="0.25">
      <c r="A17" s="21">
        <v>3</v>
      </c>
      <c r="B17" s="17" t="s">
        <v>211</v>
      </c>
      <c r="C17" s="84">
        <f t="shared" si="6"/>
        <v>103403</v>
      </c>
      <c r="D17" s="21"/>
      <c r="E17" s="84">
        <v>103403</v>
      </c>
      <c r="F17" s="80">
        <f t="shared" si="2"/>
        <v>103403</v>
      </c>
      <c r="G17" s="80">
        <f t="shared" si="3"/>
        <v>0</v>
      </c>
      <c r="H17" s="80">
        <f t="shared" si="4"/>
        <v>103403</v>
      </c>
      <c r="I17" s="23">
        <f t="shared" si="5"/>
        <v>100</v>
      </c>
      <c r="J17" s="21"/>
      <c r="K17" s="21">
        <f t="shared" si="7"/>
        <v>100</v>
      </c>
    </row>
    <row r="18" spans="1:11" ht="30" customHeight="1" x14ac:dyDescent="0.25">
      <c r="A18" s="21">
        <v>4</v>
      </c>
      <c r="B18" s="17" t="s">
        <v>210</v>
      </c>
      <c r="C18" s="84">
        <f t="shared" si="6"/>
        <v>300</v>
      </c>
      <c r="D18" s="21"/>
      <c r="E18" s="84">
        <v>300</v>
      </c>
      <c r="F18" s="80">
        <f t="shared" si="2"/>
        <v>300</v>
      </c>
      <c r="G18" s="80">
        <f t="shared" si="3"/>
        <v>0</v>
      </c>
      <c r="H18" s="80">
        <f t="shared" si="4"/>
        <v>300</v>
      </c>
      <c r="I18" s="23">
        <f t="shared" si="5"/>
        <v>100</v>
      </c>
      <c r="J18" s="21"/>
      <c r="K18" s="21">
        <f t="shared" si="7"/>
        <v>100</v>
      </c>
    </row>
    <row r="19" spans="1:11" ht="30" customHeight="1" x14ac:dyDescent="0.25">
      <c r="A19" s="21">
        <v>5</v>
      </c>
      <c r="B19" s="17" t="s">
        <v>65</v>
      </c>
      <c r="C19" s="84">
        <f t="shared" si="6"/>
        <v>0</v>
      </c>
      <c r="D19" s="21"/>
      <c r="E19" s="84"/>
      <c r="F19" s="80">
        <f t="shared" si="2"/>
        <v>0</v>
      </c>
      <c r="G19" s="80">
        <f t="shared" si="3"/>
        <v>0</v>
      </c>
      <c r="H19" s="80">
        <f t="shared" si="4"/>
        <v>0</v>
      </c>
      <c r="I19" s="23"/>
      <c r="J19" s="21"/>
      <c r="K19" s="21"/>
    </row>
    <row r="20" spans="1:11" ht="30" customHeight="1" x14ac:dyDescent="0.25">
      <c r="A20" s="21">
        <v>6</v>
      </c>
      <c r="B20" s="17" t="s">
        <v>66</v>
      </c>
      <c r="C20" s="84">
        <f t="shared" si="6"/>
        <v>0</v>
      </c>
      <c r="D20" s="21"/>
      <c r="E20" s="84"/>
      <c r="F20" s="80">
        <f t="shared" si="2"/>
        <v>0</v>
      </c>
      <c r="G20" s="80">
        <f t="shared" si="3"/>
        <v>0</v>
      </c>
      <c r="H20" s="80">
        <f t="shared" si="4"/>
        <v>0</v>
      </c>
      <c r="I20" s="23"/>
      <c r="J20" s="21"/>
      <c r="K20" s="21"/>
    </row>
    <row r="21" spans="1:11" ht="30" customHeight="1" x14ac:dyDescent="0.25">
      <c r="A21" s="21">
        <v>7</v>
      </c>
      <c r="B21" s="17" t="s">
        <v>67</v>
      </c>
      <c r="C21" s="84">
        <f t="shared" si="6"/>
        <v>350</v>
      </c>
      <c r="D21" s="21"/>
      <c r="E21" s="84">
        <v>350</v>
      </c>
      <c r="F21" s="80">
        <f t="shared" si="2"/>
        <v>350</v>
      </c>
      <c r="G21" s="80">
        <f t="shared" si="3"/>
        <v>0</v>
      </c>
      <c r="H21" s="80">
        <f t="shared" si="4"/>
        <v>350</v>
      </c>
      <c r="I21" s="23">
        <f t="shared" si="5"/>
        <v>100</v>
      </c>
      <c r="J21" s="21"/>
      <c r="K21" s="21">
        <f t="shared" si="7"/>
        <v>100</v>
      </c>
    </row>
    <row r="22" spans="1:11" ht="30" customHeight="1" x14ac:dyDescent="0.25">
      <c r="A22" s="21">
        <v>8</v>
      </c>
      <c r="B22" s="17" t="s">
        <v>68</v>
      </c>
      <c r="C22" s="84">
        <f t="shared" si="6"/>
        <v>200</v>
      </c>
      <c r="D22" s="21"/>
      <c r="E22" s="84">
        <v>200</v>
      </c>
      <c r="F22" s="80">
        <f t="shared" si="2"/>
        <v>200</v>
      </c>
      <c r="G22" s="80">
        <f t="shared" si="3"/>
        <v>0</v>
      </c>
      <c r="H22" s="80">
        <f t="shared" si="4"/>
        <v>200</v>
      </c>
      <c r="I22" s="23">
        <f t="shared" si="5"/>
        <v>100</v>
      </c>
      <c r="J22" s="21"/>
      <c r="K22" s="21">
        <f t="shared" si="7"/>
        <v>100</v>
      </c>
    </row>
    <row r="23" spans="1:11" ht="30" customHeight="1" x14ac:dyDescent="0.25">
      <c r="A23" s="21">
        <v>9</v>
      </c>
      <c r="B23" s="17" t="s">
        <v>69</v>
      </c>
      <c r="C23" s="84">
        <f t="shared" si="6"/>
        <v>350</v>
      </c>
      <c r="D23" s="21"/>
      <c r="E23" s="84">
        <v>350</v>
      </c>
      <c r="F23" s="80">
        <f t="shared" si="2"/>
        <v>350</v>
      </c>
      <c r="G23" s="80">
        <f t="shared" si="3"/>
        <v>0</v>
      </c>
      <c r="H23" s="80">
        <f t="shared" si="4"/>
        <v>350</v>
      </c>
      <c r="I23" s="23">
        <f t="shared" si="5"/>
        <v>100</v>
      </c>
      <c r="J23" s="21"/>
      <c r="K23" s="21">
        <f t="shared" si="7"/>
        <v>100</v>
      </c>
    </row>
    <row r="24" spans="1:11" ht="30" customHeight="1" x14ac:dyDescent="0.25">
      <c r="A24" s="21">
        <v>10</v>
      </c>
      <c r="B24" s="17" t="s">
        <v>70</v>
      </c>
      <c r="C24" s="84">
        <f t="shared" si="6"/>
        <v>2600</v>
      </c>
      <c r="D24" s="21"/>
      <c r="E24" s="84">
        <v>2600</v>
      </c>
      <c r="F24" s="80">
        <f t="shared" si="2"/>
        <v>2600</v>
      </c>
      <c r="G24" s="80">
        <f t="shared" si="3"/>
        <v>0</v>
      </c>
      <c r="H24" s="80">
        <f t="shared" si="4"/>
        <v>2600</v>
      </c>
      <c r="I24" s="23">
        <f t="shared" si="5"/>
        <v>100</v>
      </c>
      <c r="J24" s="21"/>
      <c r="K24" s="21">
        <f t="shared" si="7"/>
        <v>100</v>
      </c>
    </row>
    <row r="25" spans="1:11" ht="30" customHeight="1" x14ac:dyDescent="0.25">
      <c r="A25" s="21">
        <v>11</v>
      </c>
      <c r="B25" s="17" t="s">
        <v>71</v>
      </c>
      <c r="C25" s="84">
        <f t="shared" si="6"/>
        <v>7323</v>
      </c>
      <c r="D25" s="21"/>
      <c r="E25" s="84">
        <v>7323</v>
      </c>
      <c r="F25" s="80">
        <f t="shared" si="2"/>
        <v>7323</v>
      </c>
      <c r="G25" s="80">
        <f t="shared" si="3"/>
        <v>0</v>
      </c>
      <c r="H25" s="80">
        <f t="shared" si="4"/>
        <v>7323</v>
      </c>
      <c r="I25" s="23">
        <f t="shared" si="5"/>
        <v>100</v>
      </c>
      <c r="J25" s="21"/>
      <c r="K25" s="21">
        <f t="shared" si="7"/>
        <v>100</v>
      </c>
    </row>
    <row r="26" spans="1:11" ht="36.75" customHeight="1" x14ac:dyDescent="0.25">
      <c r="A26" s="21">
        <v>12</v>
      </c>
      <c r="B26" s="17" t="s">
        <v>72</v>
      </c>
      <c r="C26" s="84">
        <f t="shared" si="6"/>
        <v>31051</v>
      </c>
      <c r="D26" s="21"/>
      <c r="E26" s="84">
        <f>25366+5263+422</f>
        <v>31051</v>
      </c>
      <c r="F26" s="80">
        <f t="shared" si="2"/>
        <v>31051</v>
      </c>
      <c r="G26" s="80">
        <f t="shared" si="3"/>
        <v>0</v>
      </c>
      <c r="H26" s="80">
        <f t="shared" si="4"/>
        <v>31051</v>
      </c>
      <c r="I26" s="23">
        <f t="shared" si="5"/>
        <v>100</v>
      </c>
      <c r="J26" s="21"/>
      <c r="K26" s="21">
        <f t="shared" si="7"/>
        <v>100</v>
      </c>
    </row>
    <row r="27" spans="1:11" ht="30" customHeight="1" x14ac:dyDescent="0.25">
      <c r="A27" s="21">
        <v>13</v>
      </c>
      <c r="B27" s="17" t="s">
        <v>73</v>
      </c>
      <c r="C27" s="84">
        <f t="shared" si="6"/>
        <v>15208</v>
      </c>
      <c r="D27" s="21"/>
      <c r="E27" s="84">
        <v>15208</v>
      </c>
      <c r="F27" s="80">
        <f t="shared" si="2"/>
        <v>15208</v>
      </c>
      <c r="G27" s="80">
        <f t="shared" si="3"/>
        <v>0</v>
      </c>
      <c r="H27" s="80">
        <f t="shared" si="4"/>
        <v>15208</v>
      </c>
      <c r="I27" s="23">
        <f t="shared" si="5"/>
        <v>100</v>
      </c>
      <c r="J27" s="21"/>
      <c r="K27" s="21">
        <f t="shared" si="7"/>
        <v>100</v>
      </c>
    </row>
    <row r="28" spans="1:11" ht="30" customHeight="1" x14ac:dyDescent="0.25">
      <c r="A28" s="21">
        <v>14</v>
      </c>
      <c r="B28" s="17" t="s">
        <v>74</v>
      </c>
      <c r="C28" s="84">
        <f t="shared" si="6"/>
        <v>962</v>
      </c>
      <c r="D28" s="21"/>
      <c r="E28" s="84">
        <v>962</v>
      </c>
      <c r="F28" s="80">
        <f t="shared" si="2"/>
        <v>962</v>
      </c>
      <c r="G28" s="80">
        <f t="shared" si="3"/>
        <v>0</v>
      </c>
      <c r="H28" s="80">
        <f t="shared" si="4"/>
        <v>962</v>
      </c>
      <c r="I28" s="23">
        <f t="shared" si="5"/>
        <v>100</v>
      </c>
      <c r="J28" s="21"/>
      <c r="K28" s="21">
        <f t="shared" si="7"/>
        <v>100</v>
      </c>
    </row>
    <row r="29" spans="1:11" ht="30" customHeight="1" x14ac:dyDescent="0.25">
      <c r="A29" s="21">
        <v>15</v>
      </c>
      <c r="B29" s="77" t="s">
        <v>75</v>
      </c>
      <c r="C29" s="84">
        <f t="shared" si="6"/>
        <v>3452</v>
      </c>
      <c r="D29" s="60"/>
      <c r="E29" s="85">
        <v>3452</v>
      </c>
      <c r="F29" s="80">
        <f t="shared" si="2"/>
        <v>3452</v>
      </c>
      <c r="G29" s="80">
        <f t="shared" si="3"/>
        <v>0</v>
      </c>
      <c r="H29" s="80">
        <f t="shared" si="4"/>
        <v>3452</v>
      </c>
      <c r="I29" s="23">
        <f t="shared" si="5"/>
        <v>100</v>
      </c>
      <c r="J29" s="60"/>
      <c r="K29" s="21">
        <f t="shared" si="7"/>
        <v>100</v>
      </c>
    </row>
    <row r="30" spans="1:11" ht="30" customHeight="1" x14ac:dyDescent="0.25">
      <c r="A30" s="21">
        <v>16</v>
      </c>
      <c r="B30" s="78" t="s">
        <v>212</v>
      </c>
      <c r="C30" s="84">
        <f t="shared" si="6"/>
        <v>6910</v>
      </c>
      <c r="D30" s="78"/>
      <c r="E30" s="86">
        <v>6910</v>
      </c>
      <c r="F30" s="80">
        <f t="shared" si="2"/>
        <v>6910</v>
      </c>
      <c r="G30" s="80">
        <f t="shared" si="3"/>
        <v>0</v>
      </c>
      <c r="H30" s="80">
        <f t="shared" si="4"/>
        <v>6910</v>
      </c>
      <c r="I30" s="23">
        <f t="shared" si="5"/>
        <v>100</v>
      </c>
      <c r="J30" s="78"/>
      <c r="K30" s="21">
        <f t="shared" si="7"/>
        <v>100</v>
      </c>
    </row>
  </sheetData>
  <mergeCells count="9">
    <mergeCell ref="G1:K1"/>
    <mergeCell ref="F7:H7"/>
    <mergeCell ref="I7:K7"/>
    <mergeCell ref="A3:K3"/>
    <mergeCell ref="A5:K5"/>
    <mergeCell ref="A7:A8"/>
    <mergeCell ref="B7:B8"/>
    <mergeCell ref="C7:E7"/>
    <mergeCell ref="A4:K4"/>
  </mergeCells>
  <pageMargins left="0.45" right="0.45" top="0.5" bottom="0.5" header="0.3" footer="0.3"/>
  <pageSetup paperSize="9" scale="98" orientation="landscape" horizontalDpi="0" verticalDpi="0"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5" sqref="A5:XFD5"/>
    </sheetView>
  </sheetViews>
  <sheetFormatPr defaultRowHeight="15" x14ac:dyDescent="0.25"/>
  <cols>
    <col min="1" max="1" width="25.140625" customWidth="1"/>
  </cols>
  <sheetData>
    <row r="1" spans="1:10" x14ac:dyDescent="0.25">
      <c r="A1" t="e">
        <f>t</f>
        <v>#REF!</v>
      </c>
      <c r="F1" s="201" t="s">
        <v>92</v>
      </c>
      <c r="G1" s="201"/>
      <c r="H1" s="201"/>
      <c r="I1" s="201"/>
      <c r="J1" s="201"/>
    </row>
    <row r="2" spans="1:10" x14ac:dyDescent="0.25">
      <c r="A2" t="e">
        <f>h</f>
        <v>#REF!</v>
      </c>
    </row>
    <row r="3" spans="1:10" x14ac:dyDescent="0.25">
      <c r="A3" t="e">
        <f>x</f>
        <v>#REF!</v>
      </c>
    </row>
    <row r="4" spans="1:10" x14ac:dyDescent="0.25">
      <c r="A4" s="202" t="s">
        <v>93</v>
      </c>
      <c r="B4" s="202"/>
      <c r="C4" s="202"/>
      <c r="D4" s="202"/>
      <c r="E4" s="202"/>
      <c r="F4" s="202"/>
      <c r="G4" s="202"/>
      <c r="H4" s="202"/>
      <c r="I4" s="202"/>
      <c r="J4" s="202"/>
    </row>
    <row r="5" spans="1:10" x14ac:dyDescent="0.25">
      <c r="A5" s="36"/>
      <c r="B5" s="36"/>
      <c r="C5" s="36"/>
      <c r="D5" s="36"/>
      <c r="E5" s="36"/>
      <c r="F5" s="36"/>
      <c r="G5" s="36"/>
      <c r="H5" s="36"/>
      <c r="I5" s="36"/>
      <c r="J5" s="36"/>
    </row>
    <row r="6" spans="1:10" x14ac:dyDescent="0.25">
      <c r="A6" s="203" t="s">
        <v>14</v>
      </c>
      <c r="B6" s="203"/>
      <c r="C6" s="203"/>
      <c r="D6" s="203"/>
      <c r="E6" s="203"/>
      <c r="F6" s="203"/>
      <c r="G6" s="203"/>
      <c r="H6" s="203"/>
      <c r="I6" s="203"/>
      <c r="J6" s="203"/>
    </row>
    <row r="7" spans="1:10" x14ac:dyDescent="0.25">
      <c r="B7" s="3"/>
      <c r="I7" t="e">
        <f>dv</f>
        <v>#REF!</v>
      </c>
    </row>
    <row r="8" spans="1:10" x14ac:dyDescent="0.25">
      <c r="A8" s="204" t="s">
        <v>77</v>
      </c>
      <c r="B8" s="205" t="s">
        <v>78</v>
      </c>
      <c r="C8" s="205" t="s">
        <v>79</v>
      </c>
      <c r="D8" s="205"/>
      <c r="E8" s="205" t="s">
        <v>80</v>
      </c>
      <c r="F8" s="205" t="s">
        <v>81</v>
      </c>
      <c r="G8" s="205" t="s">
        <v>82</v>
      </c>
      <c r="H8" s="205"/>
      <c r="I8" s="205"/>
      <c r="J8" s="205"/>
    </row>
    <row r="9" spans="1:10" x14ac:dyDescent="0.25">
      <c r="A9" s="204"/>
      <c r="B9" s="205"/>
      <c r="C9" s="205"/>
      <c r="D9" s="205"/>
      <c r="E9" s="205"/>
      <c r="F9" s="205"/>
      <c r="G9" s="205" t="s">
        <v>83</v>
      </c>
      <c r="H9" s="205" t="s">
        <v>84</v>
      </c>
      <c r="I9" s="205" t="s">
        <v>85</v>
      </c>
      <c r="J9" s="205"/>
    </row>
    <row r="10" spans="1:10" x14ac:dyDescent="0.25">
      <c r="A10" s="204"/>
      <c r="B10" s="205"/>
      <c r="C10" s="205"/>
      <c r="D10" s="205"/>
      <c r="E10" s="205"/>
      <c r="F10" s="205"/>
      <c r="G10" s="205"/>
      <c r="H10" s="205"/>
      <c r="I10" s="205"/>
      <c r="J10" s="205"/>
    </row>
    <row r="11" spans="1:10" ht="51" x14ac:dyDescent="0.25">
      <c r="A11" s="204"/>
      <c r="B11" s="205"/>
      <c r="C11" s="7" t="s">
        <v>83</v>
      </c>
      <c r="D11" s="7" t="s">
        <v>86</v>
      </c>
      <c r="E11" s="205"/>
      <c r="F11" s="205"/>
      <c r="G11" s="205"/>
      <c r="H11" s="205"/>
      <c r="I11" s="7" t="s">
        <v>87</v>
      </c>
      <c r="J11" s="7" t="s">
        <v>88</v>
      </c>
    </row>
    <row r="12" spans="1:10" x14ac:dyDescent="0.25">
      <c r="A12" s="8" t="s">
        <v>56</v>
      </c>
      <c r="B12" s="9"/>
      <c r="C12" s="9"/>
      <c r="D12" s="9"/>
      <c r="E12" s="9"/>
      <c r="F12" s="9"/>
      <c r="G12" s="9"/>
      <c r="H12" s="9"/>
      <c r="I12" s="9"/>
      <c r="J12" s="9"/>
    </row>
    <row r="13" spans="1:10" x14ac:dyDescent="0.25">
      <c r="A13" s="10" t="s">
        <v>89</v>
      </c>
      <c r="B13" s="10"/>
      <c r="C13" s="10"/>
      <c r="D13" s="10"/>
      <c r="E13" s="10"/>
      <c r="F13" s="10"/>
      <c r="G13" s="10"/>
      <c r="H13" s="10"/>
      <c r="I13" s="10"/>
      <c r="J13" s="10"/>
    </row>
    <row r="14" spans="1:10" x14ac:dyDescent="0.25">
      <c r="A14" s="10" t="s">
        <v>44</v>
      </c>
      <c r="B14" s="9"/>
      <c r="C14" s="9"/>
      <c r="D14" s="9"/>
      <c r="E14" s="9"/>
      <c r="F14" s="9"/>
      <c r="G14" s="9"/>
      <c r="H14" s="9"/>
      <c r="I14" s="9"/>
      <c r="J14" s="9"/>
    </row>
    <row r="15" spans="1:10" x14ac:dyDescent="0.25">
      <c r="A15" s="10" t="s">
        <v>44</v>
      </c>
      <c r="B15" s="10"/>
      <c r="C15" s="10"/>
      <c r="D15" s="10"/>
      <c r="E15" s="10"/>
      <c r="F15" s="10"/>
      <c r="G15" s="10"/>
      <c r="H15" s="10"/>
      <c r="I15" s="10"/>
      <c r="J15" s="10"/>
    </row>
    <row r="16" spans="1:10" ht="25.5" x14ac:dyDescent="0.25">
      <c r="A16" s="10" t="s">
        <v>90</v>
      </c>
      <c r="B16" s="10"/>
      <c r="C16" s="10"/>
      <c r="D16" s="10"/>
      <c r="E16" s="10"/>
      <c r="F16" s="10"/>
      <c r="G16" s="10"/>
      <c r="H16" s="10"/>
      <c r="I16" s="10"/>
      <c r="J16" s="10"/>
    </row>
    <row r="17" spans="1:10" x14ac:dyDescent="0.25">
      <c r="A17" s="10" t="s">
        <v>44</v>
      </c>
      <c r="B17" s="10"/>
      <c r="C17" s="10"/>
      <c r="D17" s="10"/>
      <c r="E17" s="10"/>
      <c r="F17" s="10"/>
      <c r="G17" s="10"/>
      <c r="H17" s="10"/>
      <c r="I17" s="10"/>
      <c r="J17" s="10"/>
    </row>
    <row r="18" spans="1:10" x14ac:dyDescent="0.25">
      <c r="A18" s="10" t="s">
        <v>44</v>
      </c>
      <c r="B18" s="10"/>
      <c r="C18" s="10"/>
      <c r="D18" s="10"/>
      <c r="E18" s="10"/>
      <c r="F18" s="10"/>
      <c r="G18" s="10"/>
      <c r="H18" s="10"/>
      <c r="I18" s="10"/>
      <c r="J18" s="10"/>
    </row>
    <row r="19" spans="1:10" x14ac:dyDescent="0.25">
      <c r="A19" s="10" t="s">
        <v>91</v>
      </c>
      <c r="B19" s="10"/>
      <c r="C19" s="10"/>
      <c r="D19" s="10"/>
      <c r="E19" s="10"/>
      <c r="F19" s="10"/>
      <c r="G19" s="10"/>
      <c r="H19" s="10"/>
      <c r="I19" s="10"/>
      <c r="J19" s="10"/>
    </row>
    <row r="20" spans="1:10" x14ac:dyDescent="0.25">
      <c r="A20" s="9" t="s">
        <v>44</v>
      </c>
      <c r="B20" s="10"/>
      <c r="C20" s="10"/>
      <c r="D20" s="10"/>
      <c r="E20" s="10"/>
      <c r="F20" s="10"/>
      <c r="G20" s="10"/>
      <c r="H20" s="10"/>
      <c r="I20" s="10"/>
      <c r="J20" s="10"/>
    </row>
    <row r="21" spans="1:10" x14ac:dyDescent="0.25">
      <c r="A21" s="10" t="s">
        <v>44</v>
      </c>
      <c r="B21" s="10"/>
      <c r="C21" s="10"/>
      <c r="D21" s="10"/>
      <c r="E21" s="10"/>
      <c r="F21" s="10"/>
      <c r="G21" s="10"/>
      <c r="H21" s="10"/>
      <c r="I21" s="10"/>
      <c r="J21" s="10"/>
    </row>
    <row r="22" spans="1:10" ht="25.5" x14ac:dyDescent="0.25">
      <c r="A22" s="10" t="s">
        <v>90</v>
      </c>
      <c r="B22" s="10"/>
      <c r="C22" s="10"/>
      <c r="D22" s="10"/>
      <c r="E22" s="10"/>
      <c r="F22" s="10"/>
      <c r="G22" s="10"/>
      <c r="H22" s="10"/>
      <c r="I22" s="10"/>
      <c r="J22" s="10"/>
    </row>
    <row r="23" spans="1:10" x14ac:dyDescent="0.25">
      <c r="A23" s="10" t="s">
        <v>44</v>
      </c>
      <c r="B23" s="10"/>
      <c r="C23" s="10"/>
      <c r="D23" s="10"/>
      <c r="E23" s="10"/>
      <c r="F23" s="10"/>
      <c r="G23" s="10"/>
      <c r="H23" s="10"/>
      <c r="I23" s="10"/>
      <c r="J23" s="10"/>
    </row>
    <row r="24" spans="1:10" x14ac:dyDescent="0.25">
      <c r="A24" s="10" t="s">
        <v>44</v>
      </c>
      <c r="B24" s="10"/>
      <c r="C24" s="10"/>
      <c r="D24" s="10"/>
      <c r="E24" s="10"/>
      <c r="F24" s="10"/>
      <c r="G24" s="10"/>
      <c r="H24" s="10"/>
      <c r="I24" s="10"/>
      <c r="J24" s="10"/>
    </row>
    <row r="25" spans="1:10" x14ac:dyDescent="0.25">
      <c r="A25" s="10" t="s">
        <v>45</v>
      </c>
      <c r="B25" s="10"/>
      <c r="C25" s="10"/>
      <c r="D25" s="10"/>
      <c r="E25" s="10"/>
      <c r="F25" s="10"/>
      <c r="G25" s="10"/>
      <c r="H25" s="10"/>
      <c r="I25" s="10"/>
      <c r="J25" s="10"/>
    </row>
    <row r="26" spans="1:10" x14ac:dyDescent="0.25">
      <c r="A26" s="10"/>
      <c r="B26" s="10"/>
      <c r="C26" s="10"/>
      <c r="D26" s="10"/>
      <c r="E26" s="10"/>
      <c r="F26" s="10"/>
      <c r="G26" s="10"/>
      <c r="H26" s="10"/>
      <c r="I26" s="10"/>
      <c r="J26" s="10"/>
    </row>
    <row r="27" spans="1:10" x14ac:dyDescent="0.25">
      <c r="A27" s="10"/>
      <c r="B27" s="10"/>
      <c r="C27" s="10"/>
      <c r="D27" s="10"/>
      <c r="E27" s="10"/>
      <c r="F27" s="10"/>
      <c r="G27" s="10"/>
      <c r="H27" s="10"/>
      <c r="I27" s="10"/>
      <c r="J27" s="10"/>
    </row>
    <row r="30" spans="1:10" x14ac:dyDescent="0.25">
      <c r="A30" s="4" t="s">
        <v>94</v>
      </c>
    </row>
  </sheetData>
  <mergeCells count="12">
    <mergeCell ref="F1:J1"/>
    <mergeCell ref="A4:J4"/>
    <mergeCell ref="A6:J6"/>
    <mergeCell ref="A8:A11"/>
    <mergeCell ref="B8:B11"/>
    <mergeCell ref="C8:D10"/>
    <mergeCell ref="E8:E11"/>
    <mergeCell ref="F8:F11"/>
    <mergeCell ref="G8:J8"/>
    <mergeCell ref="G9:G11"/>
    <mergeCell ref="H9:H11"/>
    <mergeCell ref="I9:J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3" sqref="A3"/>
    </sheetView>
  </sheetViews>
  <sheetFormatPr defaultRowHeight="15" x14ac:dyDescent="0.25"/>
  <cols>
    <col min="1" max="1" width="38.85546875" customWidth="1"/>
  </cols>
  <sheetData>
    <row r="1" spans="1:7" x14ac:dyDescent="0.25">
      <c r="A1" t="e">
        <f>t</f>
        <v>#REF!</v>
      </c>
      <c r="D1" s="201" t="s">
        <v>109</v>
      </c>
      <c r="E1" s="201"/>
      <c r="F1" s="201"/>
      <c r="G1" s="201"/>
    </row>
    <row r="2" spans="1:7" x14ac:dyDescent="0.25">
      <c r="A2" t="e">
        <f>h</f>
        <v>#REF!</v>
      </c>
    </row>
    <row r="3" spans="1:7" x14ac:dyDescent="0.25">
      <c r="A3" t="e">
        <f>x</f>
        <v>#REF!</v>
      </c>
    </row>
    <row r="4" spans="1:7" x14ac:dyDescent="0.25">
      <c r="A4" s="202" t="s">
        <v>108</v>
      </c>
      <c r="B4" s="202"/>
      <c r="C4" s="202"/>
      <c r="D4" s="202"/>
      <c r="E4" s="202"/>
      <c r="F4" s="202"/>
      <c r="G4" s="202"/>
    </row>
    <row r="5" spans="1:7" x14ac:dyDescent="0.25">
      <c r="A5" s="203" t="s">
        <v>14</v>
      </c>
      <c r="B5" s="203"/>
      <c r="C5" s="203"/>
      <c r="D5" s="203"/>
      <c r="E5" s="203"/>
      <c r="F5" s="203"/>
      <c r="G5" s="203"/>
    </row>
    <row r="6" spans="1:7" x14ac:dyDescent="0.25">
      <c r="E6" t="e">
        <f>dv</f>
        <v>#REF!</v>
      </c>
    </row>
    <row r="7" spans="1:7" x14ac:dyDescent="0.25">
      <c r="A7" s="204" t="s">
        <v>0</v>
      </c>
      <c r="B7" s="204" t="s">
        <v>95</v>
      </c>
      <c r="C7" s="204"/>
      <c r="D7" s="204"/>
      <c r="E7" s="204" t="s">
        <v>97</v>
      </c>
      <c r="F7" s="204"/>
      <c r="G7" s="204"/>
    </row>
    <row r="8" spans="1:7" x14ac:dyDescent="0.25">
      <c r="A8" s="204"/>
      <c r="B8" s="205" t="s">
        <v>96</v>
      </c>
      <c r="C8" s="205"/>
      <c r="D8" s="205"/>
      <c r="E8" s="204"/>
      <c r="F8" s="204"/>
      <c r="G8" s="204"/>
    </row>
    <row r="9" spans="1:7" ht="38.25" x14ac:dyDescent="0.25">
      <c r="A9" s="204"/>
      <c r="B9" s="8" t="s">
        <v>98</v>
      </c>
      <c r="C9" s="8" t="s">
        <v>99</v>
      </c>
      <c r="D9" s="8" t="s">
        <v>100</v>
      </c>
      <c r="E9" s="8" t="s">
        <v>98</v>
      </c>
      <c r="F9" s="8" t="s">
        <v>99</v>
      </c>
      <c r="G9" s="8" t="s">
        <v>100</v>
      </c>
    </row>
    <row r="10" spans="1:7" x14ac:dyDescent="0.25">
      <c r="A10" s="8" t="s">
        <v>56</v>
      </c>
      <c r="B10" s="7"/>
      <c r="C10" s="7"/>
      <c r="D10" s="7"/>
      <c r="E10" s="7"/>
      <c r="F10" s="7"/>
      <c r="G10" s="7"/>
    </row>
    <row r="11" spans="1:7" ht="25.5" x14ac:dyDescent="0.25">
      <c r="A11" s="10" t="s">
        <v>101</v>
      </c>
      <c r="B11" s="7"/>
      <c r="C11" s="7"/>
      <c r="D11" s="7"/>
      <c r="E11" s="7"/>
      <c r="F11" s="7"/>
      <c r="G11" s="7"/>
    </row>
    <row r="12" spans="1:7" x14ac:dyDescent="0.25">
      <c r="A12" s="10" t="s">
        <v>44</v>
      </c>
      <c r="B12" s="8"/>
      <c r="C12" s="8"/>
      <c r="D12" s="8"/>
      <c r="E12" s="8"/>
      <c r="F12" s="8"/>
      <c r="G12" s="8"/>
    </row>
    <row r="13" spans="1:7" x14ac:dyDescent="0.25">
      <c r="A13" s="10" t="s">
        <v>44</v>
      </c>
      <c r="B13" s="7"/>
      <c r="C13" s="7"/>
      <c r="D13" s="7"/>
      <c r="E13" s="7"/>
      <c r="F13" s="7"/>
      <c r="G13" s="7"/>
    </row>
    <row r="14" spans="1:7" x14ac:dyDescent="0.25">
      <c r="A14" s="10" t="s">
        <v>44</v>
      </c>
      <c r="B14" s="7"/>
      <c r="C14" s="7"/>
      <c r="D14" s="7"/>
      <c r="E14" s="7"/>
      <c r="F14" s="7"/>
      <c r="G14" s="7"/>
    </row>
    <row r="15" spans="1:7" x14ac:dyDescent="0.25">
      <c r="A15" s="10" t="s">
        <v>102</v>
      </c>
      <c r="B15" s="7"/>
      <c r="C15" s="7"/>
      <c r="D15" s="7"/>
      <c r="E15" s="7"/>
      <c r="F15" s="7"/>
      <c r="G15" s="7"/>
    </row>
    <row r="16" spans="1:7" x14ac:dyDescent="0.25">
      <c r="A16" s="10" t="s">
        <v>103</v>
      </c>
      <c r="B16" s="7"/>
      <c r="C16" s="7"/>
      <c r="D16" s="7"/>
      <c r="E16" s="7"/>
      <c r="F16" s="7"/>
      <c r="G16" s="7"/>
    </row>
    <row r="17" spans="1:7" x14ac:dyDescent="0.25">
      <c r="A17" s="10" t="s">
        <v>104</v>
      </c>
      <c r="B17" s="7"/>
      <c r="C17" s="7"/>
      <c r="D17" s="7"/>
      <c r="E17" s="7"/>
      <c r="F17" s="7"/>
      <c r="G17" s="7"/>
    </row>
    <row r="18" spans="1:7" x14ac:dyDescent="0.25">
      <c r="A18" s="10" t="s">
        <v>105</v>
      </c>
      <c r="B18" s="7"/>
      <c r="C18" s="7"/>
      <c r="D18" s="7"/>
      <c r="E18" s="7"/>
      <c r="F18" s="7"/>
      <c r="G18" s="7"/>
    </row>
    <row r="19" spans="1:7" x14ac:dyDescent="0.25">
      <c r="A19" s="10" t="s">
        <v>106</v>
      </c>
      <c r="B19" s="7"/>
      <c r="C19" s="7"/>
      <c r="D19" s="7"/>
      <c r="E19" s="7"/>
      <c r="F19" s="7"/>
      <c r="G19" s="7"/>
    </row>
    <row r="20" spans="1:7" x14ac:dyDescent="0.25">
      <c r="A20" s="10" t="s">
        <v>107</v>
      </c>
      <c r="B20" s="7"/>
      <c r="C20" s="7"/>
      <c r="D20" s="7"/>
      <c r="E20" s="7"/>
      <c r="F20" s="7"/>
      <c r="G20" s="7"/>
    </row>
    <row r="21" spans="1:7" x14ac:dyDescent="0.25">
      <c r="A21" s="10" t="s">
        <v>45</v>
      </c>
      <c r="B21" s="7"/>
      <c r="C21" s="7"/>
      <c r="D21" s="7"/>
      <c r="E21" s="7"/>
      <c r="F21" s="7"/>
      <c r="G21" s="7"/>
    </row>
    <row r="22" spans="1:7" x14ac:dyDescent="0.25">
      <c r="A22" s="10"/>
      <c r="B22" s="7"/>
      <c r="C22" s="7"/>
      <c r="D22" s="7"/>
      <c r="E22" s="7"/>
      <c r="F22" s="7"/>
      <c r="G22" s="7"/>
    </row>
    <row r="25" spans="1:7" x14ac:dyDescent="0.25">
      <c r="A25" s="4" t="s">
        <v>110</v>
      </c>
    </row>
    <row r="26" spans="1:7" x14ac:dyDescent="0.25">
      <c r="A26" s="4" t="s">
        <v>111</v>
      </c>
    </row>
  </sheetData>
  <mergeCells count="7">
    <mergeCell ref="A7:A9"/>
    <mergeCell ref="B7:D7"/>
    <mergeCell ref="B8:D8"/>
    <mergeCell ref="E7:G8"/>
    <mergeCell ref="D1:G1"/>
    <mergeCell ref="A4:G4"/>
    <mergeCell ref="A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0"/>
  <sheetViews>
    <sheetView zoomScaleNormal="100" workbookViewId="0">
      <selection activeCell="A4" sqref="A4:D4"/>
    </sheetView>
  </sheetViews>
  <sheetFormatPr defaultColWidth="9.140625" defaultRowHeight="15.75" x14ac:dyDescent="0.25"/>
  <cols>
    <col min="1" max="1" width="49.140625" style="14" customWidth="1"/>
    <col min="2" max="2" width="26.28515625" style="14" customWidth="1"/>
    <col min="3" max="3" width="33.140625" style="14" customWidth="1"/>
    <col min="4" max="4" width="22.5703125" style="14" customWidth="1"/>
    <col min="5" max="16384" width="9.140625" style="14"/>
  </cols>
  <sheetData>
    <row r="1" spans="1:4" x14ac:dyDescent="0.25">
      <c r="A1" s="14" t="s">
        <v>163</v>
      </c>
      <c r="C1" s="209" t="s">
        <v>112</v>
      </c>
      <c r="D1" s="209"/>
    </row>
    <row r="2" spans="1:4" x14ac:dyDescent="0.25">
      <c r="A2" s="14" t="s">
        <v>173</v>
      </c>
    </row>
    <row r="3" spans="1:4" ht="24.75" customHeight="1" x14ac:dyDescent="0.3">
      <c r="A3" s="210" t="s">
        <v>167</v>
      </c>
      <c r="B3" s="210"/>
      <c r="C3" s="210"/>
      <c r="D3" s="210"/>
    </row>
    <row r="4" spans="1:4" ht="0.75" customHeight="1" x14ac:dyDescent="0.25">
      <c r="A4" s="211" t="s">
        <v>214</v>
      </c>
      <c r="B4" s="211"/>
      <c r="C4" s="211"/>
      <c r="D4" s="211"/>
    </row>
    <row r="5" spans="1:4" ht="23.25" customHeight="1" x14ac:dyDescent="0.25">
      <c r="A5" s="196" t="s">
        <v>230</v>
      </c>
      <c r="B5" s="196"/>
      <c r="C5" s="196"/>
      <c r="D5" s="196"/>
    </row>
    <row r="6" spans="1:4" x14ac:dyDescent="0.25">
      <c r="C6" s="212" t="s">
        <v>174</v>
      </c>
      <c r="D6" s="212"/>
    </row>
    <row r="7" spans="1:4" ht="30" customHeight="1" x14ac:dyDescent="0.25">
      <c r="A7" s="15" t="s">
        <v>0</v>
      </c>
      <c r="B7" s="15" t="s">
        <v>1</v>
      </c>
      <c r="C7" s="15" t="s">
        <v>2</v>
      </c>
      <c r="D7" s="15" t="s">
        <v>1</v>
      </c>
    </row>
    <row r="8" spans="1:4" ht="30" customHeight="1" x14ac:dyDescent="0.25">
      <c r="A8" s="15" t="s">
        <v>3</v>
      </c>
      <c r="B8" s="19">
        <f>B9+B11+B13</f>
        <v>182951</v>
      </c>
      <c r="C8" s="15" t="s">
        <v>4</v>
      </c>
      <c r="D8" s="20">
        <f>D9+D11+D13+D14</f>
        <v>182951</v>
      </c>
    </row>
    <row r="9" spans="1:4" ht="30" customHeight="1" x14ac:dyDescent="0.25">
      <c r="A9" s="206" t="s">
        <v>5</v>
      </c>
      <c r="B9" s="207">
        <v>5300</v>
      </c>
      <c r="C9" s="206" t="s">
        <v>6</v>
      </c>
      <c r="D9" s="207">
        <v>1101</v>
      </c>
    </row>
    <row r="10" spans="1:4" ht="30" customHeight="1" x14ac:dyDescent="0.25">
      <c r="A10" s="206"/>
      <c r="B10" s="207"/>
      <c r="C10" s="206"/>
      <c r="D10" s="207"/>
    </row>
    <row r="11" spans="1:4" ht="30" customHeight="1" x14ac:dyDescent="0.25">
      <c r="A11" s="206" t="s">
        <v>164</v>
      </c>
      <c r="B11" s="208">
        <v>13446</v>
      </c>
      <c r="C11" s="206" t="s">
        <v>8</v>
      </c>
      <c r="D11" s="207">
        <v>171488</v>
      </c>
    </row>
    <row r="12" spans="1:4" ht="30" customHeight="1" x14ac:dyDescent="0.25">
      <c r="A12" s="206"/>
      <c r="B12" s="208"/>
      <c r="C12" s="206"/>
      <c r="D12" s="207"/>
    </row>
    <row r="13" spans="1:4" ht="30" customHeight="1" x14ac:dyDescent="0.25">
      <c r="A13" s="16" t="s">
        <v>9</v>
      </c>
      <c r="B13" s="20">
        <f>B14+B15</f>
        <v>164205</v>
      </c>
      <c r="C13" s="16" t="s">
        <v>10</v>
      </c>
      <c r="D13" s="20">
        <v>3452</v>
      </c>
    </row>
    <row r="14" spans="1:4" ht="30" customHeight="1" x14ac:dyDescent="0.25">
      <c r="A14" s="17" t="s">
        <v>11</v>
      </c>
      <c r="B14" s="18">
        <f>126844+30451</f>
        <v>157295</v>
      </c>
      <c r="C14" s="16" t="s">
        <v>175</v>
      </c>
      <c r="D14" s="20">
        <v>6910</v>
      </c>
    </row>
    <row r="15" spans="1:4" ht="30" customHeight="1" x14ac:dyDescent="0.25">
      <c r="A15" s="17" t="s">
        <v>12</v>
      </c>
      <c r="B15" s="18">
        <v>6910</v>
      </c>
      <c r="C15" s="17"/>
      <c r="D15" s="17"/>
    </row>
    <row r="16" spans="1:4" ht="30" customHeight="1" x14ac:dyDescent="0.25">
      <c r="A16" s="213" t="s">
        <v>13</v>
      </c>
      <c r="B16" s="208"/>
      <c r="C16" s="213"/>
      <c r="D16" s="213"/>
    </row>
    <row r="17" spans="1:4" ht="30" customHeight="1" x14ac:dyDescent="0.25">
      <c r="A17" s="213"/>
      <c r="B17" s="208"/>
      <c r="C17" s="213"/>
      <c r="D17" s="213"/>
    </row>
    <row r="20" spans="1:4" ht="63.75" customHeight="1" x14ac:dyDescent="0.25">
      <c r="A20" s="214"/>
      <c r="B20" s="214"/>
      <c r="C20" s="214"/>
      <c r="D20" s="214"/>
    </row>
  </sheetData>
  <mergeCells count="18">
    <mergeCell ref="A16:A17"/>
    <mergeCell ref="B16:B17"/>
    <mergeCell ref="C16:C17"/>
    <mergeCell ref="D16:D17"/>
    <mergeCell ref="A20:D20"/>
    <mergeCell ref="C1:D1"/>
    <mergeCell ref="A3:D3"/>
    <mergeCell ref="A5:D5"/>
    <mergeCell ref="A4:D4"/>
    <mergeCell ref="C6:D6"/>
    <mergeCell ref="A9:A10"/>
    <mergeCell ref="B9:B10"/>
    <mergeCell ref="C9:C10"/>
    <mergeCell ref="D9:D10"/>
    <mergeCell ref="A11:A12"/>
    <mergeCell ref="B11:B12"/>
    <mergeCell ref="C11:C12"/>
    <mergeCell ref="D11:D12"/>
  </mergeCells>
  <pageMargins left="0.7" right="0.25" top="0.5" bottom="0.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41"/>
  <sheetViews>
    <sheetView topLeftCell="A46" zoomScaleNormal="100" workbookViewId="0">
      <selection activeCell="A5" sqref="A5:H5"/>
    </sheetView>
  </sheetViews>
  <sheetFormatPr defaultColWidth="9.140625" defaultRowHeight="15.75" x14ac:dyDescent="0.25"/>
  <cols>
    <col min="1" max="1" width="9.140625" style="14"/>
    <col min="2" max="2" width="64.28515625" style="14" customWidth="1"/>
    <col min="3" max="3" width="13.140625" style="14" customWidth="1"/>
    <col min="4" max="4" width="13.42578125" style="14" customWidth="1"/>
    <col min="5" max="5" width="14" style="14" customWidth="1"/>
    <col min="6" max="6" width="13.85546875" style="14" customWidth="1"/>
    <col min="7" max="7" width="14.140625" style="14" customWidth="1"/>
    <col min="8" max="8" width="12.28515625" style="14" customWidth="1"/>
    <col min="9" max="16384" width="9.140625" style="14"/>
  </cols>
  <sheetData>
    <row r="1" spans="1:8" x14ac:dyDescent="0.25">
      <c r="A1" s="14" t="e">
        <f>t</f>
        <v>#REF!</v>
      </c>
      <c r="F1" s="193" t="s">
        <v>114</v>
      </c>
      <c r="G1" s="193"/>
      <c r="H1" s="193"/>
    </row>
    <row r="2" spans="1:8" x14ac:dyDescent="0.25">
      <c r="A2" s="14" t="e">
        <f>x</f>
        <v>#REF!</v>
      </c>
    </row>
    <row r="3" spans="1:8" ht="18.75" x14ac:dyDescent="0.25">
      <c r="A3" s="195" t="s">
        <v>168</v>
      </c>
      <c r="B3" s="195"/>
      <c r="C3" s="195"/>
      <c r="D3" s="195"/>
      <c r="E3" s="195"/>
      <c r="F3" s="195"/>
      <c r="G3" s="195"/>
      <c r="H3" s="195"/>
    </row>
    <row r="4" spans="1:8" ht="1.5" customHeight="1" x14ac:dyDescent="0.25">
      <c r="A4" s="211" t="s">
        <v>214</v>
      </c>
      <c r="B4" s="211"/>
      <c r="C4" s="211"/>
      <c r="D4" s="211"/>
      <c r="E4" s="211"/>
      <c r="F4" s="211"/>
      <c r="G4" s="211"/>
      <c r="H4" s="211"/>
    </row>
    <row r="5" spans="1:8" x14ac:dyDescent="0.25">
      <c r="A5" s="196" t="s">
        <v>230</v>
      </c>
      <c r="B5" s="196"/>
      <c r="C5" s="196"/>
      <c r="D5" s="196"/>
      <c r="E5" s="196"/>
      <c r="F5" s="196"/>
      <c r="G5" s="196"/>
      <c r="H5" s="196"/>
    </row>
    <row r="6" spans="1:8" x14ac:dyDescent="0.25">
      <c r="G6" s="14" t="e">
        <f>dv</f>
        <v>#REF!</v>
      </c>
    </row>
    <row r="7" spans="1:8" ht="45.75" customHeight="1" x14ac:dyDescent="0.25">
      <c r="A7" s="194" t="s">
        <v>16</v>
      </c>
      <c r="B7" s="194" t="s">
        <v>0</v>
      </c>
      <c r="C7" s="194" t="s">
        <v>209</v>
      </c>
      <c r="D7" s="194"/>
      <c r="E7" s="194" t="s">
        <v>178</v>
      </c>
      <c r="F7" s="194"/>
      <c r="G7" s="194" t="s">
        <v>17</v>
      </c>
      <c r="H7" s="194"/>
    </row>
    <row r="8" spans="1:8" ht="32.25" customHeight="1" x14ac:dyDescent="0.25">
      <c r="A8" s="194"/>
      <c r="B8" s="194"/>
      <c r="C8" s="15" t="s">
        <v>18</v>
      </c>
      <c r="D8" s="15" t="s">
        <v>19</v>
      </c>
      <c r="E8" s="15" t="s">
        <v>18</v>
      </c>
      <c r="F8" s="15" t="s">
        <v>19</v>
      </c>
      <c r="G8" s="15" t="s">
        <v>18</v>
      </c>
      <c r="H8" s="15" t="s">
        <v>19</v>
      </c>
    </row>
    <row r="9" spans="1:8" x14ac:dyDescent="0.25">
      <c r="A9" s="21" t="s">
        <v>20</v>
      </c>
      <c r="B9" s="21" t="s">
        <v>21</v>
      </c>
      <c r="C9" s="60">
        <v>1</v>
      </c>
      <c r="D9" s="60">
        <v>2</v>
      </c>
      <c r="E9" s="60">
        <v>3</v>
      </c>
      <c r="F9" s="21">
        <v>4</v>
      </c>
      <c r="G9" s="21" t="s">
        <v>22</v>
      </c>
      <c r="H9" s="21" t="s">
        <v>23</v>
      </c>
    </row>
    <row r="10" spans="1:8" s="74" customFormat="1" ht="30" customHeight="1" x14ac:dyDescent="0.25">
      <c r="A10" s="37" t="s">
        <v>20</v>
      </c>
      <c r="B10" s="45" t="s">
        <v>179</v>
      </c>
      <c r="C10" s="63">
        <f>C11</f>
        <v>22350</v>
      </c>
      <c r="D10" s="63">
        <f>C10</f>
        <v>22350</v>
      </c>
      <c r="E10" s="63">
        <f>D10</f>
        <v>22350</v>
      </c>
      <c r="F10" s="59">
        <f>E10</f>
        <v>22350</v>
      </c>
      <c r="G10" s="15">
        <f>E10/C10*100</f>
        <v>100</v>
      </c>
      <c r="H10" s="19">
        <f>F10/D10*100</f>
        <v>100</v>
      </c>
    </row>
    <row r="11" spans="1:8" s="74" customFormat="1" ht="30" customHeight="1" x14ac:dyDescent="0.25">
      <c r="A11" s="37" t="s">
        <v>25</v>
      </c>
      <c r="B11" s="45" t="s">
        <v>180</v>
      </c>
      <c r="C11" s="63">
        <f>C12+C13+C14+C15+C20+C21+C22+C23+C24+C26+C27+C28+C29+C31</f>
        <v>22350</v>
      </c>
      <c r="D11" s="63">
        <f t="shared" ref="D11:F26" si="0">C11</f>
        <v>22350</v>
      </c>
      <c r="E11" s="63">
        <f t="shared" si="0"/>
        <v>22350</v>
      </c>
      <c r="F11" s="59">
        <f t="shared" si="0"/>
        <v>22350</v>
      </c>
      <c r="G11" s="15">
        <f t="shared" ref="G11:H40" si="1">E11/C11*100</f>
        <v>100</v>
      </c>
      <c r="H11" s="19">
        <f t="shared" si="1"/>
        <v>100</v>
      </c>
    </row>
    <row r="12" spans="1:8" ht="30" customHeight="1" x14ac:dyDescent="0.25">
      <c r="A12" s="38">
        <v>1</v>
      </c>
      <c r="B12" s="46" t="s">
        <v>181</v>
      </c>
      <c r="C12" s="64"/>
      <c r="D12" s="66">
        <f t="shared" si="0"/>
        <v>0</v>
      </c>
      <c r="E12" s="66">
        <f t="shared" si="0"/>
        <v>0</v>
      </c>
      <c r="F12" s="72">
        <f t="shared" si="0"/>
        <v>0</v>
      </c>
      <c r="G12" s="21"/>
      <c r="H12" s="73"/>
    </row>
    <row r="13" spans="1:8" ht="30" customHeight="1" x14ac:dyDescent="0.25">
      <c r="A13" s="38">
        <v>2</v>
      </c>
      <c r="B13" s="46" t="s">
        <v>182</v>
      </c>
      <c r="C13" s="64"/>
      <c r="D13" s="66">
        <f t="shared" si="0"/>
        <v>0</v>
      </c>
      <c r="E13" s="66">
        <f t="shared" si="0"/>
        <v>0</v>
      </c>
      <c r="F13" s="72">
        <f t="shared" si="0"/>
        <v>0</v>
      </c>
      <c r="G13" s="21"/>
      <c r="H13" s="73"/>
    </row>
    <row r="14" spans="1:8" ht="30" customHeight="1" x14ac:dyDescent="0.25">
      <c r="A14" s="38">
        <v>3</v>
      </c>
      <c r="B14" s="47" t="s">
        <v>183</v>
      </c>
      <c r="C14" s="61"/>
      <c r="D14" s="66">
        <f t="shared" si="0"/>
        <v>0</v>
      </c>
      <c r="E14" s="66">
        <f t="shared" si="0"/>
        <v>0</v>
      </c>
      <c r="F14" s="72">
        <f t="shared" si="0"/>
        <v>0</v>
      </c>
      <c r="G14" s="21"/>
      <c r="H14" s="73"/>
    </row>
    <row r="15" spans="1:8" ht="30" customHeight="1" x14ac:dyDescent="0.25">
      <c r="A15" s="38">
        <v>4</v>
      </c>
      <c r="B15" s="47" t="s">
        <v>184</v>
      </c>
      <c r="C15" s="61">
        <f>SUM(C16:C19)</f>
        <v>12445</v>
      </c>
      <c r="D15" s="66">
        <f t="shared" si="0"/>
        <v>12445</v>
      </c>
      <c r="E15" s="66">
        <f t="shared" si="0"/>
        <v>12445</v>
      </c>
      <c r="F15" s="72">
        <f>E15</f>
        <v>12445</v>
      </c>
      <c r="G15" s="21">
        <f t="shared" si="1"/>
        <v>100</v>
      </c>
      <c r="H15" s="73">
        <f t="shared" si="1"/>
        <v>100</v>
      </c>
    </row>
    <row r="16" spans="1:8" ht="30" customHeight="1" x14ac:dyDescent="0.25">
      <c r="A16" s="38"/>
      <c r="B16" s="47" t="s">
        <v>185</v>
      </c>
      <c r="C16" s="61">
        <v>1810</v>
      </c>
      <c r="D16" s="66">
        <f t="shared" si="0"/>
        <v>1810</v>
      </c>
      <c r="E16" s="66">
        <f t="shared" si="0"/>
        <v>1810</v>
      </c>
      <c r="F16" s="72">
        <f t="shared" si="0"/>
        <v>1810</v>
      </c>
      <c r="G16" s="21">
        <f t="shared" si="1"/>
        <v>100</v>
      </c>
      <c r="H16" s="73">
        <f t="shared" si="1"/>
        <v>100</v>
      </c>
    </row>
    <row r="17" spans="1:8" ht="30" customHeight="1" x14ac:dyDescent="0.25">
      <c r="A17" s="38"/>
      <c r="B17" s="47" t="s">
        <v>186</v>
      </c>
      <c r="C17" s="61">
        <v>10</v>
      </c>
      <c r="D17" s="66">
        <f t="shared" si="0"/>
        <v>10</v>
      </c>
      <c r="E17" s="66">
        <f t="shared" si="0"/>
        <v>10</v>
      </c>
      <c r="F17" s="72">
        <f t="shared" si="0"/>
        <v>10</v>
      </c>
      <c r="G17" s="21">
        <f t="shared" si="1"/>
        <v>100</v>
      </c>
      <c r="H17" s="73">
        <f t="shared" si="1"/>
        <v>100</v>
      </c>
    </row>
    <row r="18" spans="1:8" ht="30" customHeight="1" x14ac:dyDescent="0.25">
      <c r="A18" s="38"/>
      <c r="B18" s="47" t="s">
        <v>187</v>
      </c>
      <c r="C18" s="61">
        <v>10535</v>
      </c>
      <c r="D18" s="66">
        <f t="shared" si="0"/>
        <v>10535</v>
      </c>
      <c r="E18" s="66">
        <f t="shared" si="0"/>
        <v>10535</v>
      </c>
      <c r="F18" s="72">
        <f t="shared" si="0"/>
        <v>10535</v>
      </c>
      <c r="G18" s="21">
        <f t="shared" si="1"/>
        <v>100</v>
      </c>
      <c r="H18" s="73">
        <f t="shared" si="1"/>
        <v>100</v>
      </c>
    </row>
    <row r="19" spans="1:8" ht="30" customHeight="1" x14ac:dyDescent="0.25">
      <c r="A19" s="38"/>
      <c r="B19" s="47" t="s">
        <v>188</v>
      </c>
      <c r="C19" s="61">
        <v>90</v>
      </c>
      <c r="D19" s="66">
        <f t="shared" si="0"/>
        <v>90</v>
      </c>
      <c r="E19" s="66">
        <f t="shared" si="0"/>
        <v>90</v>
      </c>
      <c r="F19" s="72">
        <f t="shared" si="0"/>
        <v>90</v>
      </c>
      <c r="G19" s="21">
        <f t="shared" si="1"/>
        <v>100</v>
      </c>
      <c r="H19" s="73">
        <f t="shared" si="1"/>
        <v>100</v>
      </c>
    </row>
    <row r="20" spans="1:8" ht="30" customHeight="1" x14ac:dyDescent="0.25">
      <c r="A20" s="39">
        <v>5</v>
      </c>
      <c r="B20" s="54" t="s">
        <v>170</v>
      </c>
      <c r="C20" s="65">
        <v>3755</v>
      </c>
      <c r="D20" s="66">
        <f t="shared" si="0"/>
        <v>3755</v>
      </c>
      <c r="E20" s="66">
        <f t="shared" si="0"/>
        <v>3755</v>
      </c>
      <c r="F20" s="72">
        <f t="shared" si="0"/>
        <v>3755</v>
      </c>
      <c r="G20" s="21">
        <f t="shared" si="1"/>
        <v>100</v>
      </c>
      <c r="H20" s="73">
        <f t="shared" si="1"/>
        <v>100</v>
      </c>
    </row>
    <row r="21" spans="1:8" ht="30" customHeight="1" x14ac:dyDescent="0.25">
      <c r="A21" s="38">
        <v>6</v>
      </c>
      <c r="B21" s="46" t="s">
        <v>189</v>
      </c>
      <c r="C21" s="66"/>
      <c r="D21" s="66">
        <f t="shared" si="0"/>
        <v>0</v>
      </c>
      <c r="E21" s="66">
        <f t="shared" si="0"/>
        <v>0</v>
      </c>
      <c r="F21" s="72">
        <f t="shared" si="0"/>
        <v>0</v>
      </c>
      <c r="G21" s="21"/>
      <c r="H21" s="73"/>
    </row>
    <row r="22" spans="1:8" ht="30" customHeight="1" x14ac:dyDescent="0.25">
      <c r="A22" s="38">
        <v>7</v>
      </c>
      <c r="B22" s="47" t="s">
        <v>190</v>
      </c>
      <c r="C22" s="61">
        <v>2480</v>
      </c>
      <c r="D22" s="66">
        <f t="shared" si="0"/>
        <v>2480</v>
      </c>
      <c r="E22" s="66">
        <f t="shared" si="0"/>
        <v>2480</v>
      </c>
      <c r="F22" s="72">
        <f t="shared" si="0"/>
        <v>2480</v>
      </c>
      <c r="G22" s="21">
        <f t="shared" si="1"/>
        <v>100</v>
      </c>
      <c r="H22" s="73">
        <f t="shared" si="1"/>
        <v>100</v>
      </c>
    </row>
    <row r="23" spans="1:8" ht="30" customHeight="1" x14ac:dyDescent="0.25">
      <c r="A23" s="38">
        <v>8</v>
      </c>
      <c r="B23" s="47" t="s">
        <v>191</v>
      </c>
      <c r="C23" s="61"/>
      <c r="D23" s="66">
        <f t="shared" si="0"/>
        <v>0</v>
      </c>
      <c r="E23" s="66">
        <f t="shared" si="0"/>
        <v>0</v>
      </c>
      <c r="F23" s="72">
        <f t="shared" si="0"/>
        <v>0</v>
      </c>
      <c r="G23" s="21"/>
      <c r="H23" s="73"/>
    </row>
    <row r="24" spans="1:8" ht="30" customHeight="1" x14ac:dyDescent="0.25">
      <c r="A24" s="38">
        <v>9</v>
      </c>
      <c r="B24" s="55" t="s">
        <v>27</v>
      </c>
      <c r="C24" s="65">
        <v>305</v>
      </c>
      <c r="D24" s="66">
        <f t="shared" si="0"/>
        <v>305</v>
      </c>
      <c r="E24" s="66">
        <f t="shared" si="0"/>
        <v>305</v>
      </c>
      <c r="F24" s="72">
        <f t="shared" si="0"/>
        <v>305</v>
      </c>
      <c r="G24" s="21">
        <f t="shared" si="1"/>
        <v>100</v>
      </c>
      <c r="H24" s="73">
        <f t="shared" si="1"/>
        <v>100</v>
      </c>
    </row>
    <row r="25" spans="1:8" ht="30" customHeight="1" x14ac:dyDescent="0.25">
      <c r="A25" s="40"/>
      <c r="B25" s="48" t="s">
        <v>192</v>
      </c>
      <c r="C25" s="67">
        <v>10</v>
      </c>
      <c r="D25" s="66">
        <f t="shared" si="0"/>
        <v>10</v>
      </c>
      <c r="E25" s="66">
        <f t="shared" si="0"/>
        <v>10</v>
      </c>
      <c r="F25" s="72">
        <f t="shared" si="0"/>
        <v>10</v>
      </c>
      <c r="G25" s="21">
        <f t="shared" si="1"/>
        <v>100</v>
      </c>
      <c r="H25" s="73">
        <f t="shared" si="1"/>
        <v>100</v>
      </c>
    </row>
    <row r="26" spans="1:8" ht="30" customHeight="1" x14ac:dyDescent="0.25">
      <c r="A26" s="39">
        <v>10</v>
      </c>
      <c r="B26" s="56" t="s">
        <v>193</v>
      </c>
      <c r="C26" s="68">
        <v>1850</v>
      </c>
      <c r="D26" s="66">
        <f t="shared" si="0"/>
        <v>1850</v>
      </c>
      <c r="E26" s="66">
        <f t="shared" si="0"/>
        <v>1850</v>
      </c>
      <c r="F26" s="72">
        <f t="shared" si="0"/>
        <v>1850</v>
      </c>
      <c r="G26" s="21">
        <f t="shared" si="1"/>
        <v>100</v>
      </c>
      <c r="H26" s="73">
        <f t="shared" si="1"/>
        <v>100</v>
      </c>
    </row>
    <row r="27" spans="1:8" ht="30" customHeight="1" x14ac:dyDescent="0.25">
      <c r="A27" s="38">
        <v>11</v>
      </c>
      <c r="B27" s="47" t="s">
        <v>194</v>
      </c>
      <c r="C27" s="61"/>
      <c r="D27" s="66">
        <f t="shared" ref="D27:F41" si="2">C27</f>
        <v>0</v>
      </c>
      <c r="E27" s="66">
        <f t="shared" si="2"/>
        <v>0</v>
      </c>
      <c r="F27" s="72">
        <f t="shared" si="2"/>
        <v>0</v>
      </c>
      <c r="G27" s="21"/>
      <c r="H27" s="73"/>
    </row>
    <row r="28" spans="1:8" ht="30" customHeight="1" x14ac:dyDescent="0.25">
      <c r="A28" s="38">
        <v>12</v>
      </c>
      <c r="B28" s="47" t="s">
        <v>195</v>
      </c>
      <c r="C28" s="61"/>
      <c r="D28" s="66">
        <f t="shared" si="2"/>
        <v>0</v>
      </c>
      <c r="E28" s="66">
        <f t="shared" si="2"/>
        <v>0</v>
      </c>
      <c r="F28" s="72">
        <f t="shared" si="2"/>
        <v>0</v>
      </c>
      <c r="G28" s="21"/>
      <c r="H28" s="73"/>
    </row>
    <row r="29" spans="1:8" ht="30" customHeight="1" x14ac:dyDescent="0.25">
      <c r="A29" s="41">
        <v>13</v>
      </c>
      <c r="B29" s="53" t="s">
        <v>196</v>
      </c>
      <c r="C29" s="62">
        <v>1515</v>
      </c>
      <c r="D29" s="66">
        <f t="shared" si="2"/>
        <v>1515</v>
      </c>
      <c r="E29" s="66">
        <f t="shared" si="2"/>
        <v>1515</v>
      </c>
      <c r="F29" s="72">
        <f t="shared" si="2"/>
        <v>1515</v>
      </c>
      <c r="G29" s="21">
        <f t="shared" si="1"/>
        <v>100</v>
      </c>
      <c r="H29" s="73">
        <f t="shared" si="1"/>
        <v>100</v>
      </c>
    </row>
    <row r="30" spans="1:8" ht="30" customHeight="1" x14ac:dyDescent="0.25">
      <c r="A30" s="42"/>
      <c r="B30" s="51" t="s">
        <v>197</v>
      </c>
      <c r="C30" s="69">
        <v>265</v>
      </c>
      <c r="D30" s="66">
        <f t="shared" si="2"/>
        <v>265</v>
      </c>
      <c r="E30" s="66">
        <f t="shared" si="2"/>
        <v>265</v>
      </c>
      <c r="F30" s="72">
        <f t="shared" si="2"/>
        <v>265</v>
      </c>
      <c r="G30" s="21">
        <f t="shared" si="1"/>
        <v>100</v>
      </c>
      <c r="H30" s="73">
        <f t="shared" si="1"/>
        <v>100</v>
      </c>
    </row>
    <row r="31" spans="1:8" ht="30" customHeight="1" x14ac:dyDescent="0.25">
      <c r="A31" s="43">
        <v>14</v>
      </c>
      <c r="B31" s="52" t="s">
        <v>198</v>
      </c>
      <c r="C31" s="70"/>
      <c r="D31" s="66">
        <f t="shared" si="2"/>
        <v>0</v>
      </c>
      <c r="E31" s="66">
        <f t="shared" si="2"/>
        <v>0</v>
      </c>
      <c r="F31" s="72">
        <f t="shared" si="2"/>
        <v>0</v>
      </c>
      <c r="G31" s="21"/>
      <c r="H31" s="73"/>
    </row>
    <row r="32" spans="1:8" s="74" customFormat="1" ht="30" customHeight="1" x14ac:dyDescent="0.25">
      <c r="A32" s="37" t="s">
        <v>35</v>
      </c>
      <c r="B32" s="45" t="s">
        <v>199</v>
      </c>
      <c r="C32" s="63">
        <f>C33+C37</f>
        <v>182951</v>
      </c>
      <c r="D32" s="63">
        <f t="shared" si="2"/>
        <v>182951</v>
      </c>
      <c r="E32" s="63">
        <f t="shared" si="2"/>
        <v>182951</v>
      </c>
      <c r="F32" s="59">
        <f t="shared" si="2"/>
        <v>182951</v>
      </c>
      <c r="G32" s="15">
        <f t="shared" si="1"/>
        <v>100</v>
      </c>
      <c r="H32" s="19">
        <f t="shared" si="1"/>
        <v>100</v>
      </c>
    </row>
    <row r="33" spans="1:8" s="74" customFormat="1" ht="30" customHeight="1" x14ac:dyDescent="0.25">
      <c r="A33" s="37" t="s">
        <v>25</v>
      </c>
      <c r="B33" s="45" t="s">
        <v>200</v>
      </c>
      <c r="C33" s="63">
        <v>18746</v>
      </c>
      <c r="D33" s="63">
        <f t="shared" si="2"/>
        <v>18746</v>
      </c>
      <c r="E33" s="63">
        <f t="shared" si="2"/>
        <v>18746</v>
      </c>
      <c r="F33" s="59">
        <f t="shared" si="2"/>
        <v>18746</v>
      </c>
      <c r="G33" s="15">
        <f t="shared" si="1"/>
        <v>100</v>
      </c>
      <c r="H33" s="19">
        <f t="shared" si="1"/>
        <v>100</v>
      </c>
    </row>
    <row r="34" spans="1:8" ht="30" customHeight="1" x14ac:dyDescent="0.25">
      <c r="A34" s="44"/>
      <c r="B34" s="49" t="s">
        <v>201</v>
      </c>
      <c r="C34" s="71">
        <v>7790</v>
      </c>
      <c r="D34" s="66">
        <f t="shared" si="2"/>
        <v>7790</v>
      </c>
      <c r="E34" s="66">
        <f t="shared" si="2"/>
        <v>7790</v>
      </c>
      <c r="F34" s="72">
        <f t="shared" si="2"/>
        <v>7790</v>
      </c>
      <c r="G34" s="21">
        <f t="shared" si="1"/>
        <v>100</v>
      </c>
      <c r="H34" s="73">
        <f t="shared" si="1"/>
        <v>100</v>
      </c>
    </row>
    <row r="35" spans="1:8" ht="30" customHeight="1" x14ac:dyDescent="0.25">
      <c r="A35" s="44"/>
      <c r="B35" s="50" t="s">
        <v>202</v>
      </c>
      <c r="C35" s="71">
        <v>13446</v>
      </c>
      <c r="D35" s="66">
        <f t="shared" si="2"/>
        <v>13446</v>
      </c>
      <c r="E35" s="66">
        <f t="shared" si="2"/>
        <v>13446</v>
      </c>
      <c r="F35" s="72">
        <f t="shared" si="2"/>
        <v>13446</v>
      </c>
      <c r="G35" s="21">
        <f t="shared" si="1"/>
        <v>100</v>
      </c>
      <c r="H35" s="73">
        <f t="shared" si="1"/>
        <v>100</v>
      </c>
    </row>
    <row r="36" spans="1:8" ht="30" customHeight="1" x14ac:dyDescent="0.25">
      <c r="A36" s="44"/>
      <c r="B36" s="50" t="s">
        <v>203</v>
      </c>
      <c r="C36" s="71">
        <v>5300</v>
      </c>
      <c r="D36" s="66">
        <f t="shared" si="2"/>
        <v>5300</v>
      </c>
      <c r="E36" s="66">
        <f t="shared" si="2"/>
        <v>5300</v>
      </c>
      <c r="F36" s="72">
        <f t="shared" si="2"/>
        <v>5300</v>
      </c>
      <c r="G36" s="21">
        <f t="shared" si="1"/>
        <v>100</v>
      </c>
      <c r="H36" s="73">
        <f t="shared" si="1"/>
        <v>100</v>
      </c>
    </row>
    <row r="37" spans="1:8" s="74" customFormat="1" ht="30" customHeight="1" x14ac:dyDescent="0.25">
      <c r="A37" s="37" t="s">
        <v>35</v>
      </c>
      <c r="B37" s="57" t="s">
        <v>204</v>
      </c>
      <c r="C37" s="63">
        <f>SUM(C38:C40)</f>
        <v>164205</v>
      </c>
      <c r="D37" s="63">
        <f t="shared" si="2"/>
        <v>164205</v>
      </c>
      <c r="E37" s="63">
        <f t="shared" si="2"/>
        <v>164205</v>
      </c>
      <c r="F37" s="59">
        <f t="shared" si="2"/>
        <v>164205</v>
      </c>
      <c r="G37" s="15">
        <f t="shared" si="1"/>
        <v>100</v>
      </c>
      <c r="H37" s="19">
        <f t="shared" si="1"/>
        <v>100</v>
      </c>
    </row>
    <row r="38" spans="1:8" ht="30" customHeight="1" x14ac:dyDescent="0.25">
      <c r="A38" s="44">
        <v>1</v>
      </c>
      <c r="B38" s="55" t="s">
        <v>205</v>
      </c>
      <c r="C38" s="66">
        <v>126844</v>
      </c>
      <c r="D38" s="66">
        <f t="shared" si="2"/>
        <v>126844</v>
      </c>
      <c r="E38" s="66">
        <f t="shared" si="2"/>
        <v>126844</v>
      </c>
      <c r="F38" s="72">
        <f t="shared" si="2"/>
        <v>126844</v>
      </c>
      <c r="G38" s="21">
        <f t="shared" si="1"/>
        <v>100</v>
      </c>
      <c r="H38" s="73">
        <f t="shared" si="1"/>
        <v>100</v>
      </c>
    </row>
    <row r="39" spans="1:8" ht="30" customHeight="1" x14ac:dyDescent="0.25">
      <c r="A39" s="44">
        <v>2</v>
      </c>
      <c r="B39" s="58" t="s">
        <v>206</v>
      </c>
      <c r="C39" s="66">
        <v>30451</v>
      </c>
      <c r="D39" s="66">
        <f t="shared" si="2"/>
        <v>30451</v>
      </c>
      <c r="E39" s="66">
        <f t="shared" si="2"/>
        <v>30451</v>
      </c>
      <c r="F39" s="72">
        <f t="shared" si="2"/>
        <v>30451</v>
      </c>
      <c r="G39" s="21">
        <f t="shared" si="1"/>
        <v>100</v>
      </c>
      <c r="H39" s="73">
        <f t="shared" si="1"/>
        <v>100</v>
      </c>
    </row>
    <row r="40" spans="1:8" ht="30" customHeight="1" x14ac:dyDescent="0.25">
      <c r="A40" s="44">
        <v>3</v>
      </c>
      <c r="B40" s="55" t="s">
        <v>207</v>
      </c>
      <c r="C40" s="66">
        <v>6910</v>
      </c>
      <c r="D40" s="66">
        <f t="shared" si="2"/>
        <v>6910</v>
      </c>
      <c r="E40" s="66">
        <f t="shared" si="2"/>
        <v>6910</v>
      </c>
      <c r="F40" s="72">
        <f t="shared" si="2"/>
        <v>6910</v>
      </c>
      <c r="G40" s="21">
        <f t="shared" si="1"/>
        <v>100</v>
      </c>
      <c r="H40" s="73">
        <f t="shared" si="1"/>
        <v>100</v>
      </c>
    </row>
    <row r="41" spans="1:8" ht="48" customHeight="1" x14ac:dyDescent="0.25">
      <c r="A41" s="44">
        <v>4</v>
      </c>
      <c r="B41" s="55" t="s">
        <v>208</v>
      </c>
      <c r="C41" s="75" t="s">
        <v>44</v>
      </c>
      <c r="D41" s="66" t="str">
        <f t="shared" si="2"/>
        <v>-</v>
      </c>
      <c r="E41" s="66" t="str">
        <f t="shared" si="2"/>
        <v>-</v>
      </c>
      <c r="F41" s="72" t="str">
        <f t="shared" si="2"/>
        <v>-</v>
      </c>
      <c r="G41" s="21"/>
      <c r="H41" s="73"/>
    </row>
  </sheetData>
  <mergeCells count="9">
    <mergeCell ref="F1:H1"/>
    <mergeCell ref="A3:H3"/>
    <mergeCell ref="A4:H4"/>
    <mergeCell ref="A5:H5"/>
    <mergeCell ref="E7:F7"/>
    <mergeCell ref="G7:H7"/>
    <mergeCell ref="A7:A8"/>
    <mergeCell ref="B7:B8"/>
    <mergeCell ref="C7:D7"/>
  </mergeCells>
  <pageMargins left="0.45" right="0.45" top="0.5" bottom="0.5" header="0.3" footer="0.3"/>
  <pageSetup paperSize="9" scale="8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30"/>
  <sheetViews>
    <sheetView zoomScaleNormal="100" workbookViewId="0">
      <selection activeCell="E10" sqref="E10"/>
    </sheetView>
  </sheetViews>
  <sheetFormatPr defaultRowHeight="15" x14ac:dyDescent="0.25"/>
  <cols>
    <col min="1" max="1" width="9.140625" style="24"/>
    <col min="2" max="2" width="34.85546875" style="24" customWidth="1"/>
    <col min="3" max="3" width="11.5703125" style="24" customWidth="1"/>
    <col min="4" max="4" width="11.140625" style="24" customWidth="1"/>
    <col min="5" max="5" width="13.42578125" style="87" customWidth="1"/>
    <col min="6" max="7" width="9.140625" style="24"/>
    <col min="8" max="8" width="11.42578125" style="24" customWidth="1"/>
    <col min="9" max="10" width="9.140625" style="24"/>
    <col min="11" max="11" width="12" style="24" customWidth="1"/>
    <col min="12" max="16384" width="9.140625" style="24"/>
  </cols>
  <sheetData>
    <row r="1" spans="1:13" ht="15.75" x14ac:dyDescent="0.25">
      <c r="A1" s="14" t="e">
        <f>t</f>
        <v>#REF!</v>
      </c>
      <c r="B1" s="14"/>
      <c r="C1" s="14"/>
      <c r="D1" s="14"/>
      <c r="E1" s="82"/>
      <c r="F1" s="14"/>
      <c r="G1" s="197" t="s">
        <v>116</v>
      </c>
      <c r="H1" s="197"/>
      <c r="I1" s="197"/>
      <c r="J1" s="197"/>
      <c r="K1" s="197"/>
    </row>
    <row r="2" spans="1:13" ht="15.75" x14ac:dyDescent="0.25">
      <c r="A2" s="14" t="e">
        <f>x</f>
        <v>#REF!</v>
      </c>
      <c r="B2" s="14"/>
      <c r="C2" s="14"/>
      <c r="D2" s="14"/>
      <c r="E2" s="82"/>
      <c r="F2" s="14"/>
      <c r="G2" s="14"/>
      <c r="H2" s="14"/>
      <c r="I2" s="14"/>
      <c r="J2" s="14"/>
      <c r="K2" s="14"/>
      <c r="M2" s="24" t="s">
        <v>115</v>
      </c>
    </row>
    <row r="3" spans="1:13" ht="18.75" x14ac:dyDescent="0.25">
      <c r="A3" s="195" t="s">
        <v>169</v>
      </c>
      <c r="B3" s="195"/>
      <c r="C3" s="195"/>
      <c r="D3" s="195"/>
      <c r="E3" s="195"/>
      <c r="F3" s="195"/>
      <c r="G3" s="195"/>
      <c r="H3" s="195"/>
      <c r="I3" s="195"/>
      <c r="J3" s="195"/>
      <c r="K3" s="195"/>
    </row>
    <row r="4" spans="1:13" ht="0.75" customHeight="1" x14ac:dyDescent="0.25">
      <c r="A4" s="196" t="s">
        <v>215</v>
      </c>
      <c r="B4" s="196"/>
      <c r="C4" s="196"/>
      <c r="D4" s="196"/>
      <c r="E4" s="196"/>
      <c r="F4" s="196"/>
      <c r="G4" s="196"/>
      <c r="H4" s="196"/>
      <c r="I4" s="196"/>
      <c r="J4" s="196"/>
      <c r="K4" s="196"/>
    </row>
    <row r="5" spans="1:13" ht="15.75" x14ac:dyDescent="0.25">
      <c r="A5" s="196" t="s">
        <v>230</v>
      </c>
      <c r="B5" s="196"/>
      <c r="C5" s="196"/>
      <c r="D5" s="196"/>
      <c r="E5" s="196"/>
      <c r="F5" s="196"/>
      <c r="G5" s="196"/>
      <c r="H5" s="196"/>
      <c r="I5" s="196"/>
      <c r="J5" s="196"/>
      <c r="K5" s="196"/>
    </row>
    <row r="6" spans="1:13" ht="15.75" x14ac:dyDescent="0.25">
      <c r="A6" s="14"/>
      <c r="B6" s="14"/>
      <c r="C6" s="14"/>
      <c r="D6" s="14"/>
      <c r="E6" s="82"/>
      <c r="F6" s="14"/>
      <c r="G6" s="14"/>
      <c r="H6" s="14"/>
      <c r="I6" s="14"/>
      <c r="J6" s="76" t="e">
        <f>dv</f>
        <v>#REF!</v>
      </c>
      <c r="K6" s="14"/>
    </row>
    <row r="7" spans="1:13" ht="45.75" customHeight="1" x14ac:dyDescent="0.25">
      <c r="A7" s="194" t="s">
        <v>16</v>
      </c>
      <c r="B7" s="194" t="s">
        <v>0</v>
      </c>
      <c r="C7" s="194" t="s">
        <v>209</v>
      </c>
      <c r="D7" s="194"/>
      <c r="E7" s="194"/>
      <c r="F7" s="198" t="s">
        <v>178</v>
      </c>
      <c r="G7" s="199"/>
      <c r="H7" s="200"/>
      <c r="I7" s="198" t="s">
        <v>17</v>
      </c>
      <c r="J7" s="199"/>
      <c r="K7" s="200"/>
    </row>
    <row r="8" spans="1:13" ht="81" customHeight="1" x14ac:dyDescent="0.25">
      <c r="A8" s="194"/>
      <c r="B8" s="194"/>
      <c r="C8" s="15" t="s">
        <v>56</v>
      </c>
      <c r="D8" s="15" t="s">
        <v>57</v>
      </c>
      <c r="E8" s="79" t="s">
        <v>58</v>
      </c>
      <c r="F8" s="15" t="s">
        <v>56</v>
      </c>
      <c r="G8" s="15" t="s">
        <v>57</v>
      </c>
      <c r="H8" s="15" t="s">
        <v>58</v>
      </c>
      <c r="I8" s="22" t="s">
        <v>56</v>
      </c>
      <c r="J8" s="15" t="s">
        <v>57</v>
      </c>
      <c r="K8" s="15" t="s">
        <v>58</v>
      </c>
    </row>
    <row r="9" spans="1:13" ht="15.75" x14ac:dyDescent="0.25">
      <c r="A9" s="21" t="s">
        <v>20</v>
      </c>
      <c r="B9" s="21" t="s">
        <v>21</v>
      </c>
      <c r="C9" s="21">
        <v>1</v>
      </c>
      <c r="D9" s="21">
        <v>2</v>
      </c>
      <c r="E9" s="80">
        <v>3</v>
      </c>
      <c r="F9" s="21">
        <v>4</v>
      </c>
      <c r="G9" s="21">
        <v>5</v>
      </c>
      <c r="H9" s="21">
        <v>6</v>
      </c>
      <c r="I9" s="23" t="s">
        <v>59</v>
      </c>
      <c r="J9" s="21" t="s">
        <v>60</v>
      </c>
      <c r="K9" s="21" t="s">
        <v>61</v>
      </c>
    </row>
    <row r="10" spans="1:13" s="88" customFormat="1" ht="36" customHeight="1" x14ac:dyDescent="0.2">
      <c r="A10" s="15"/>
      <c r="B10" s="15" t="s">
        <v>62</v>
      </c>
      <c r="C10" s="83">
        <f>C12+C13</f>
        <v>182951</v>
      </c>
      <c r="D10" s="83">
        <f t="shared" ref="D10" si="0">D12+D13</f>
        <v>1101</v>
      </c>
      <c r="E10" s="83">
        <f>E12+E13</f>
        <v>181850</v>
      </c>
      <c r="F10" s="83">
        <f>C10</f>
        <v>182951</v>
      </c>
      <c r="G10" s="83">
        <f>D10</f>
        <v>1101</v>
      </c>
      <c r="H10" s="83">
        <f>E10</f>
        <v>181850</v>
      </c>
      <c r="I10" s="23">
        <f>F10/C10*100</f>
        <v>100</v>
      </c>
      <c r="J10" s="15">
        <f t="shared" ref="J10:K10" si="1">G10/D10*100</f>
        <v>100</v>
      </c>
      <c r="K10" s="15">
        <f t="shared" si="1"/>
        <v>100</v>
      </c>
    </row>
    <row r="11" spans="1:13" s="88" customFormat="1" ht="30" customHeight="1" x14ac:dyDescent="0.2">
      <c r="A11" s="15"/>
      <c r="B11" s="16" t="s">
        <v>63</v>
      </c>
      <c r="C11" s="90"/>
      <c r="D11" s="90"/>
      <c r="E11" s="83"/>
      <c r="F11" s="83">
        <f t="shared" ref="F11:H30" si="2">C11</f>
        <v>0</v>
      </c>
      <c r="G11" s="83">
        <f t="shared" si="2"/>
        <v>0</v>
      </c>
      <c r="H11" s="83">
        <f t="shared" si="2"/>
        <v>0</v>
      </c>
      <c r="I11" s="23"/>
      <c r="J11" s="15"/>
      <c r="K11" s="15"/>
      <c r="L11" s="89"/>
    </row>
    <row r="12" spans="1:13" s="88" customFormat="1" ht="30" customHeight="1" x14ac:dyDescent="0.2">
      <c r="A12" s="15" t="s">
        <v>25</v>
      </c>
      <c r="B12" s="16" t="s">
        <v>127</v>
      </c>
      <c r="C12" s="90">
        <f>D12</f>
        <v>1101</v>
      </c>
      <c r="D12" s="90">
        <v>1101</v>
      </c>
      <c r="E12" s="83"/>
      <c r="F12" s="83">
        <f t="shared" si="2"/>
        <v>1101</v>
      </c>
      <c r="G12" s="83">
        <f t="shared" si="2"/>
        <v>1101</v>
      </c>
      <c r="H12" s="83">
        <f t="shared" si="2"/>
        <v>0</v>
      </c>
      <c r="I12" s="23">
        <f t="shared" ref="I12:I30" si="3">F12/C12*100</f>
        <v>100</v>
      </c>
      <c r="J12" s="15">
        <f>G12/D12*100</f>
        <v>100</v>
      </c>
      <c r="K12" s="15"/>
      <c r="L12" s="89"/>
    </row>
    <row r="13" spans="1:13" s="88" customFormat="1" ht="30" customHeight="1" x14ac:dyDescent="0.2">
      <c r="A13" s="15" t="s">
        <v>35</v>
      </c>
      <c r="B13" s="16" t="s">
        <v>128</v>
      </c>
      <c r="C13" s="83">
        <f>SUM(C14:C30)</f>
        <v>181850</v>
      </c>
      <c r="D13" s="90"/>
      <c r="E13" s="83">
        <f>SUM(E14:E30)</f>
        <v>181850</v>
      </c>
      <c r="F13" s="83">
        <f t="shared" si="2"/>
        <v>181850</v>
      </c>
      <c r="G13" s="83">
        <f t="shared" si="2"/>
        <v>0</v>
      </c>
      <c r="H13" s="83">
        <f t="shared" si="2"/>
        <v>181850</v>
      </c>
      <c r="I13" s="23">
        <f t="shared" si="3"/>
        <v>100</v>
      </c>
      <c r="J13" s="15"/>
      <c r="K13" s="15">
        <f>H13/E13*100</f>
        <v>100</v>
      </c>
      <c r="L13" s="89"/>
    </row>
    <row r="14" spans="1:13" ht="30" customHeight="1" x14ac:dyDescent="0.25">
      <c r="A14" s="21"/>
      <c r="B14" s="17" t="s">
        <v>213</v>
      </c>
      <c r="C14" s="84">
        <f>E14</f>
        <v>2819</v>
      </c>
      <c r="D14" s="92"/>
      <c r="E14" s="84">
        <v>2819</v>
      </c>
      <c r="F14" s="84">
        <f t="shared" si="2"/>
        <v>2819</v>
      </c>
      <c r="G14" s="84">
        <f t="shared" si="2"/>
        <v>0</v>
      </c>
      <c r="H14" s="84">
        <f t="shared" si="2"/>
        <v>2819</v>
      </c>
      <c r="I14" s="23">
        <f t="shared" si="3"/>
        <v>100</v>
      </c>
      <c r="J14" s="21"/>
      <c r="K14" s="21">
        <f>H14/E14*100</f>
        <v>100</v>
      </c>
      <c r="L14" s="81"/>
    </row>
    <row r="15" spans="1:13" ht="30" customHeight="1" x14ac:dyDescent="0.25">
      <c r="A15" s="21">
        <v>1</v>
      </c>
      <c r="B15" s="17" t="s">
        <v>171</v>
      </c>
      <c r="C15" s="84">
        <f t="shared" ref="C15:C30" si="4">E15</f>
        <v>4511</v>
      </c>
      <c r="D15" s="92"/>
      <c r="E15" s="84">
        <v>4511</v>
      </c>
      <c r="F15" s="84">
        <f t="shared" si="2"/>
        <v>4511</v>
      </c>
      <c r="G15" s="84">
        <f t="shared" si="2"/>
        <v>0</v>
      </c>
      <c r="H15" s="84">
        <f t="shared" si="2"/>
        <v>4511</v>
      </c>
      <c r="I15" s="23">
        <f t="shared" si="3"/>
        <v>100</v>
      </c>
      <c r="J15" s="21"/>
      <c r="K15" s="21">
        <f t="shared" ref="K15:K30" si="5">H15/E15*100</f>
        <v>100</v>
      </c>
    </row>
    <row r="16" spans="1:13" ht="30" customHeight="1" x14ac:dyDescent="0.25">
      <c r="A16" s="21">
        <v>2</v>
      </c>
      <c r="B16" s="17" t="s">
        <v>172</v>
      </c>
      <c r="C16" s="84">
        <f t="shared" si="4"/>
        <v>2411</v>
      </c>
      <c r="D16" s="92"/>
      <c r="E16" s="84">
        <v>2411</v>
      </c>
      <c r="F16" s="84">
        <f t="shared" si="2"/>
        <v>2411</v>
      </c>
      <c r="G16" s="84">
        <f t="shared" si="2"/>
        <v>0</v>
      </c>
      <c r="H16" s="84">
        <f t="shared" si="2"/>
        <v>2411</v>
      </c>
      <c r="I16" s="23">
        <f t="shared" si="3"/>
        <v>100</v>
      </c>
      <c r="J16" s="21"/>
      <c r="K16" s="21">
        <f t="shared" si="5"/>
        <v>100</v>
      </c>
    </row>
    <row r="17" spans="1:11" ht="30" customHeight="1" x14ac:dyDescent="0.25">
      <c r="A17" s="21">
        <v>3</v>
      </c>
      <c r="B17" s="17" t="s">
        <v>211</v>
      </c>
      <c r="C17" s="84">
        <f t="shared" si="4"/>
        <v>103403</v>
      </c>
      <c r="D17" s="92"/>
      <c r="E17" s="84">
        <v>103403</v>
      </c>
      <c r="F17" s="84">
        <f t="shared" si="2"/>
        <v>103403</v>
      </c>
      <c r="G17" s="84">
        <f t="shared" si="2"/>
        <v>0</v>
      </c>
      <c r="H17" s="84">
        <f t="shared" si="2"/>
        <v>103403</v>
      </c>
      <c r="I17" s="23">
        <f t="shared" si="3"/>
        <v>100</v>
      </c>
      <c r="J17" s="21"/>
      <c r="K17" s="21">
        <f t="shared" si="5"/>
        <v>100</v>
      </c>
    </row>
    <row r="18" spans="1:11" ht="30" customHeight="1" x14ac:dyDescent="0.25">
      <c r="A18" s="21">
        <v>4</v>
      </c>
      <c r="B18" s="17" t="s">
        <v>210</v>
      </c>
      <c r="C18" s="84">
        <f t="shared" si="4"/>
        <v>300</v>
      </c>
      <c r="D18" s="92"/>
      <c r="E18" s="84">
        <v>300</v>
      </c>
      <c r="F18" s="84">
        <f t="shared" si="2"/>
        <v>300</v>
      </c>
      <c r="G18" s="84">
        <f t="shared" si="2"/>
        <v>0</v>
      </c>
      <c r="H18" s="84">
        <f t="shared" si="2"/>
        <v>300</v>
      </c>
      <c r="I18" s="23">
        <f t="shared" si="3"/>
        <v>100</v>
      </c>
      <c r="J18" s="21"/>
      <c r="K18" s="21">
        <f t="shared" si="5"/>
        <v>100</v>
      </c>
    </row>
    <row r="19" spans="1:11" ht="30" customHeight="1" x14ac:dyDescent="0.25">
      <c r="A19" s="21">
        <v>5</v>
      </c>
      <c r="B19" s="17" t="s">
        <v>65</v>
      </c>
      <c r="C19" s="84">
        <f t="shared" si="4"/>
        <v>0</v>
      </c>
      <c r="D19" s="92"/>
      <c r="E19" s="84"/>
      <c r="F19" s="84">
        <f t="shared" si="2"/>
        <v>0</v>
      </c>
      <c r="G19" s="84">
        <f t="shared" si="2"/>
        <v>0</v>
      </c>
      <c r="H19" s="84">
        <f t="shared" si="2"/>
        <v>0</v>
      </c>
      <c r="I19" s="23"/>
      <c r="J19" s="21"/>
      <c r="K19" s="21"/>
    </row>
    <row r="20" spans="1:11" ht="30" customHeight="1" x14ac:dyDescent="0.25">
      <c r="A20" s="21">
        <v>6</v>
      </c>
      <c r="B20" s="17" t="s">
        <v>66</v>
      </c>
      <c r="C20" s="84">
        <f t="shared" si="4"/>
        <v>0</v>
      </c>
      <c r="D20" s="92"/>
      <c r="E20" s="84"/>
      <c r="F20" s="84">
        <f t="shared" si="2"/>
        <v>0</v>
      </c>
      <c r="G20" s="84">
        <f t="shared" si="2"/>
        <v>0</v>
      </c>
      <c r="H20" s="84">
        <f t="shared" si="2"/>
        <v>0</v>
      </c>
      <c r="I20" s="23"/>
      <c r="J20" s="21"/>
      <c r="K20" s="21"/>
    </row>
    <row r="21" spans="1:11" ht="30" customHeight="1" x14ac:dyDescent="0.25">
      <c r="A21" s="21">
        <v>7</v>
      </c>
      <c r="B21" s="17" t="s">
        <v>67</v>
      </c>
      <c r="C21" s="84">
        <f t="shared" si="4"/>
        <v>350</v>
      </c>
      <c r="D21" s="92"/>
      <c r="E21" s="84">
        <v>350</v>
      </c>
      <c r="F21" s="84">
        <f t="shared" si="2"/>
        <v>350</v>
      </c>
      <c r="G21" s="84">
        <f t="shared" si="2"/>
        <v>0</v>
      </c>
      <c r="H21" s="84">
        <f t="shared" si="2"/>
        <v>350</v>
      </c>
      <c r="I21" s="23">
        <f t="shared" si="3"/>
        <v>100</v>
      </c>
      <c r="J21" s="21"/>
      <c r="K21" s="21">
        <f t="shared" si="5"/>
        <v>100</v>
      </c>
    </row>
    <row r="22" spans="1:11" ht="30" customHeight="1" x14ac:dyDescent="0.25">
      <c r="A22" s="21">
        <v>8</v>
      </c>
      <c r="B22" s="17" t="s">
        <v>68</v>
      </c>
      <c r="C22" s="84">
        <f t="shared" si="4"/>
        <v>200</v>
      </c>
      <c r="D22" s="92"/>
      <c r="E22" s="84">
        <v>200</v>
      </c>
      <c r="F22" s="84">
        <f t="shared" si="2"/>
        <v>200</v>
      </c>
      <c r="G22" s="84">
        <f t="shared" si="2"/>
        <v>0</v>
      </c>
      <c r="H22" s="84">
        <f t="shared" si="2"/>
        <v>200</v>
      </c>
      <c r="I22" s="23">
        <f t="shared" si="3"/>
        <v>100</v>
      </c>
      <c r="J22" s="21"/>
      <c r="K22" s="21">
        <f t="shared" si="5"/>
        <v>100</v>
      </c>
    </row>
    <row r="23" spans="1:11" ht="30" customHeight="1" x14ac:dyDescent="0.25">
      <c r="A23" s="21">
        <v>9</v>
      </c>
      <c r="B23" s="17" t="s">
        <v>69</v>
      </c>
      <c r="C23" s="84">
        <f t="shared" si="4"/>
        <v>350</v>
      </c>
      <c r="D23" s="92"/>
      <c r="E23" s="84">
        <v>350</v>
      </c>
      <c r="F23" s="84">
        <f t="shared" si="2"/>
        <v>350</v>
      </c>
      <c r="G23" s="84">
        <f t="shared" si="2"/>
        <v>0</v>
      </c>
      <c r="H23" s="84">
        <f t="shared" si="2"/>
        <v>350</v>
      </c>
      <c r="I23" s="23">
        <f t="shared" si="3"/>
        <v>100</v>
      </c>
      <c r="J23" s="21"/>
      <c r="K23" s="21">
        <f t="shared" si="5"/>
        <v>100</v>
      </c>
    </row>
    <row r="24" spans="1:11" ht="30" customHeight="1" x14ac:dyDescent="0.25">
      <c r="A24" s="21">
        <v>10</v>
      </c>
      <c r="B24" s="17" t="s">
        <v>70</v>
      </c>
      <c r="C24" s="84">
        <f t="shared" si="4"/>
        <v>2600</v>
      </c>
      <c r="D24" s="92"/>
      <c r="E24" s="84">
        <v>2600</v>
      </c>
      <c r="F24" s="84">
        <f t="shared" si="2"/>
        <v>2600</v>
      </c>
      <c r="G24" s="84">
        <f t="shared" si="2"/>
        <v>0</v>
      </c>
      <c r="H24" s="84">
        <f t="shared" si="2"/>
        <v>2600</v>
      </c>
      <c r="I24" s="23">
        <f t="shared" si="3"/>
        <v>100</v>
      </c>
      <c r="J24" s="21"/>
      <c r="K24" s="21">
        <f t="shared" si="5"/>
        <v>100</v>
      </c>
    </row>
    <row r="25" spans="1:11" ht="30" customHeight="1" x14ac:dyDescent="0.25">
      <c r="A25" s="21">
        <v>11</v>
      </c>
      <c r="B25" s="17" t="s">
        <v>71</v>
      </c>
      <c r="C25" s="84">
        <f t="shared" si="4"/>
        <v>7323</v>
      </c>
      <c r="D25" s="92"/>
      <c r="E25" s="84">
        <v>7323</v>
      </c>
      <c r="F25" s="84">
        <f t="shared" si="2"/>
        <v>7323</v>
      </c>
      <c r="G25" s="84">
        <f t="shared" si="2"/>
        <v>0</v>
      </c>
      <c r="H25" s="84">
        <f t="shared" si="2"/>
        <v>7323</v>
      </c>
      <c r="I25" s="23">
        <f t="shared" si="3"/>
        <v>100</v>
      </c>
      <c r="J25" s="21"/>
      <c r="K25" s="21">
        <f t="shared" si="5"/>
        <v>100</v>
      </c>
    </row>
    <row r="26" spans="1:11" ht="36.75" customHeight="1" x14ac:dyDescent="0.25">
      <c r="A26" s="21">
        <v>12</v>
      </c>
      <c r="B26" s="17" t="s">
        <v>72</v>
      </c>
      <c r="C26" s="84">
        <f t="shared" si="4"/>
        <v>31051</v>
      </c>
      <c r="D26" s="92"/>
      <c r="E26" s="84">
        <f>25366+5263+422</f>
        <v>31051</v>
      </c>
      <c r="F26" s="84">
        <f t="shared" si="2"/>
        <v>31051</v>
      </c>
      <c r="G26" s="84">
        <f t="shared" si="2"/>
        <v>0</v>
      </c>
      <c r="H26" s="84">
        <f t="shared" si="2"/>
        <v>31051</v>
      </c>
      <c r="I26" s="23">
        <f t="shared" si="3"/>
        <v>100</v>
      </c>
      <c r="J26" s="21"/>
      <c r="K26" s="21">
        <f t="shared" si="5"/>
        <v>100</v>
      </c>
    </row>
    <row r="27" spans="1:11" ht="30" customHeight="1" x14ac:dyDescent="0.25">
      <c r="A27" s="21">
        <v>13</v>
      </c>
      <c r="B27" s="17" t="s">
        <v>73</v>
      </c>
      <c r="C27" s="84">
        <f t="shared" si="4"/>
        <v>15208</v>
      </c>
      <c r="D27" s="92"/>
      <c r="E27" s="84">
        <v>15208</v>
      </c>
      <c r="F27" s="84">
        <f t="shared" si="2"/>
        <v>15208</v>
      </c>
      <c r="G27" s="84">
        <f t="shared" si="2"/>
        <v>0</v>
      </c>
      <c r="H27" s="84">
        <f t="shared" si="2"/>
        <v>15208</v>
      </c>
      <c r="I27" s="23">
        <f t="shared" si="3"/>
        <v>100</v>
      </c>
      <c r="J27" s="21"/>
      <c r="K27" s="21">
        <f t="shared" si="5"/>
        <v>100</v>
      </c>
    </row>
    <row r="28" spans="1:11" ht="30" customHeight="1" x14ac:dyDescent="0.25">
      <c r="A28" s="21">
        <v>14</v>
      </c>
      <c r="B28" s="17" t="s">
        <v>74</v>
      </c>
      <c r="C28" s="84">
        <f t="shared" si="4"/>
        <v>962</v>
      </c>
      <c r="D28" s="92"/>
      <c r="E28" s="84">
        <v>962</v>
      </c>
      <c r="F28" s="84">
        <f t="shared" si="2"/>
        <v>962</v>
      </c>
      <c r="G28" s="84">
        <f t="shared" si="2"/>
        <v>0</v>
      </c>
      <c r="H28" s="84">
        <f t="shared" si="2"/>
        <v>962</v>
      </c>
      <c r="I28" s="23">
        <f t="shared" si="3"/>
        <v>100</v>
      </c>
      <c r="J28" s="21"/>
      <c r="K28" s="21">
        <f t="shared" si="5"/>
        <v>100</v>
      </c>
    </row>
    <row r="29" spans="1:11" ht="30" customHeight="1" x14ac:dyDescent="0.25">
      <c r="A29" s="21">
        <v>15</v>
      </c>
      <c r="B29" s="77" t="s">
        <v>75</v>
      </c>
      <c r="C29" s="84">
        <f t="shared" si="4"/>
        <v>3452</v>
      </c>
      <c r="D29" s="93"/>
      <c r="E29" s="85">
        <v>3452</v>
      </c>
      <c r="F29" s="84">
        <f t="shared" si="2"/>
        <v>3452</v>
      </c>
      <c r="G29" s="84">
        <f t="shared" si="2"/>
        <v>0</v>
      </c>
      <c r="H29" s="84">
        <f t="shared" si="2"/>
        <v>3452</v>
      </c>
      <c r="I29" s="23">
        <f t="shared" si="3"/>
        <v>100</v>
      </c>
      <c r="J29" s="60"/>
      <c r="K29" s="21">
        <f t="shared" si="5"/>
        <v>100</v>
      </c>
    </row>
    <row r="30" spans="1:11" ht="30" customHeight="1" x14ac:dyDescent="0.25">
      <c r="A30" s="21">
        <v>16</v>
      </c>
      <c r="B30" s="78" t="s">
        <v>212</v>
      </c>
      <c r="C30" s="84">
        <f t="shared" si="4"/>
        <v>6910</v>
      </c>
      <c r="D30" s="94"/>
      <c r="E30" s="86">
        <v>6910</v>
      </c>
      <c r="F30" s="84">
        <f t="shared" si="2"/>
        <v>6910</v>
      </c>
      <c r="G30" s="84">
        <f t="shared" si="2"/>
        <v>0</v>
      </c>
      <c r="H30" s="84">
        <f t="shared" si="2"/>
        <v>6910</v>
      </c>
      <c r="I30" s="23">
        <f t="shared" si="3"/>
        <v>100</v>
      </c>
      <c r="J30" s="78"/>
      <c r="K30" s="21">
        <f t="shared" si="5"/>
        <v>100</v>
      </c>
    </row>
  </sheetData>
  <mergeCells count="9">
    <mergeCell ref="G1:K1"/>
    <mergeCell ref="A3:K3"/>
    <mergeCell ref="A4:K4"/>
    <mergeCell ref="A5:K5"/>
    <mergeCell ref="A7:A8"/>
    <mergeCell ref="B7:B8"/>
    <mergeCell ref="C7:E7"/>
    <mergeCell ref="F7:H7"/>
    <mergeCell ref="I7:K7"/>
  </mergeCells>
  <pageMargins left="0.7" right="0.2" top="0.75" bottom="0.75" header="0.3" footer="0.3"/>
  <pageSetup paperSize="9" scale="66"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8"/>
  <sheetViews>
    <sheetView workbookViewId="0">
      <selection activeCell="A6" sqref="A6:J6"/>
    </sheetView>
  </sheetViews>
  <sheetFormatPr defaultColWidth="8.85546875" defaultRowHeight="15" x14ac:dyDescent="0.25"/>
  <cols>
    <col min="1" max="1" width="33.140625" style="24" customWidth="1"/>
    <col min="2" max="2" width="18.42578125" style="24" customWidth="1"/>
    <col min="3" max="3" width="18.5703125" style="24" customWidth="1"/>
    <col min="4" max="4" width="16.140625" style="24" customWidth="1"/>
    <col min="5" max="5" width="15.85546875" style="24" customWidth="1"/>
    <col min="6" max="6" width="15.28515625" style="24" customWidth="1"/>
    <col min="7" max="7" width="8.85546875" style="24"/>
    <col min="8" max="8" width="16.7109375" style="24" customWidth="1"/>
    <col min="9" max="9" width="17.28515625" style="24" customWidth="1"/>
    <col min="10" max="10" width="15.140625" style="24" customWidth="1"/>
    <col min="11" max="16384" width="8.85546875" style="24"/>
  </cols>
  <sheetData>
    <row r="1" spans="1:10" ht="18.75" x14ac:dyDescent="0.3">
      <c r="A1" s="35" t="e">
        <f>t</f>
        <v>#REF!</v>
      </c>
      <c r="H1" s="25" t="s">
        <v>117</v>
      </c>
    </row>
    <row r="2" spans="1:10" ht="18.75" x14ac:dyDescent="0.3">
      <c r="A2" s="35" t="e">
        <f>h</f>
        <v>#REF!</v>
      </c>
    </row>
    <row r="3" spans="1:10" ht="18.75" x14ac:dyDescent="0.3">
      <c r="A3" s="35" t="e">
        <f>x</f>
        <v>#REF!</v>
      </c>
    </row>
    <row r="4" spans="1:10" x14ac:dyDescent="0.25">
      <c r="A4" s="24" t="s">
        <v>165</v>
      </c>
    </row>
    <row r="5" spans="1:10" ht="15.75" x14ac:dyDescent="0.25">
      <c r="A5" s="215" t="s">
        <v>166</v>
      </c>
      <c r="B5" s="215"/>
      <c r="C5" s="215"/>
      <c r="D5" s="215"/>
      <c r="E5" s="215"/>
      <c r="F5" s="215"/>
      <c r="G5" s="215"/>
      <c r="H5" s="215"/>
      <c r="I5" s="215"/>
      <c r="J5" s="215"/>
    </row>
    <row r="6" spans="1:10" x14ac:dyDescent="0.25">
      <c r="A6" s="216" t="s">
        <v>113</v>
      </c>
      <c r="B6" s="216"/>
      <c r="C6" s="216"/>
      <c r="D6" s="216"/>
      <c r="E6" s="216"/>
      <c r="F6" s="216"/>
      <c r="G6" s="216"/>
      <c r="H6" s="216"/>
      <c r="I6" s="216"/>
      <c r="J6" s="216"/>
    </row>
    <row r="7" spans="1:10" x14ac:dyDescent="0.25">
      <c r="I7" s="24" t="e">
        <f>dv</f>
        <v>#REF!</v>
      </c>
    </row>
    <row r="8" spans="1:10" x14ac:dyDescent="0.25">
      <c r="A8" s="217" t="s">
        <v>77</v>
      </c>
      <c r="B8" s="218" t="s">
        <v>78</v>
      </c>
      <c r="C8" s="218" t="s">
        <v>79</v>
      </c>
      <c r="D8" s="218"/>
      <c r="E8" s="218" t="s">
        <v>80</v>
      </c>
      <c r="F8" s="218" t="s">
        <v>81</v>
      </c>
      <c r="G8" s="218" t="s">
        <v>82</v>
      </c>
      <c r="H8" s="218"/>
      <c r="I8" s="218"/>
      <c r="J8" s="218"/>
    </row>
    <row r="9" spans="1:10" x14ac:dyDescent="0.25">
      <c r="A9" s="217"/>
      <c r="B9" s="218"/>
      <c r="C9" s="218"/>
      <c r="D9" s="218"/>
      <c r="E9" s="218"/>
      <c r="F9" s="218"/>
      <c r="G9" s="218" t="s">
        <v>83</v>
      </c>
      <c r="H9" s="218" t="s">
        <v>84</v>
      </c>
      <c r="I9" s="218" t="s">
        <v>85</v>
      </c>
      <c r="J9" s="218"/>
    </row>
    <row r="10" spans="1:10" ht="25.5" x14ac:dyDescent="0.25">
      <c r="A10" s="217"/>
      <c r="B10" s="218"/>
      <c r="C10" s="31" t="s">
        <v>83</v>
      </c>
      <c r="D10" s="31" t="s">
        <v>86</v>
      </c>
      <c r="E10" s="218"/>
      <c r="F10" s="218"/>
      <c r="G10" s="218"/>
      <c r="H10" s="218"/>
      <c r="I10" s="31" t="s">
        <v>87</v>
      </c>
      <c r="J10" s="31" t="s">
        <v>88</v>
      </c>
    </row>
    <row r="11" spans="1:10" x14ac:dyDescent="0.25">
      <c r="A11" s="32" t="s">
        <v>56</v>
      </c>
      <c r="B11" s="33"/>
      <c r="C11" s="33"/>
      <c r="D11" s="33"/>
      <c r="E11" s="33"/>
      <c r="F11" s="33"/>
      <c r="G11" s="33"/>
      <c r="H11" s="33"/>
      <c r="I11" s="33"/>
      <c r="J11" s="33"/>
    </row>
    <row r="12" spans="1:10" x14ac:dyDescent="0.25">
      <c r="A12" s="34" t="s">
        <v>89</v>
      </c>
      <c r="B12" s="34"/>
      <c r="C12" s="34"/>
      <c r="D12" s="34"/>
      <c r="E12" s="34"/>
      <c r="F12" s="34"/>
      <c r="G12" s="34"/>
      <c r="H12" s="34"/>
      <c r="I12" s="34"/>
      <c r="J12" s="34"/>
    </row>
    <row r="13" spans="1:10" x14ac:dyDescent="0.25">
      <c r="A13" s="34" t="s">
        <v>44</v>
      </c>
      <c r="B13" s="33"/>
      <c r="C13" s="33"/>
      <c r="D13" s="33"/>
      <c r="E13" s="33"/>
      <c r="F13" s="33"/>
      <c r="G13" s="33"/>
      <c r="H13" s="33"/>
      <c r="I13" s="33"/>
      <c r="J13" s="33"/>
    </row>
    <row r="14" spans="1:10" x14ac:dyDescent="0.25">
      <c r="A14" s="34" t="s">
        <v>44</v>
      </c>
      <c r="B14" s="34"/>
      <c r="C14" s="34"/>
      <c r="D14" s="34"/>
      <c r="E14" s="34"/>
      <c r="F14" s="34"/>
      <c r="G14" s="34"/>
      <c r="H14" s="34"/>
      <c r="I14" s="34"/>
      <c r="J14" s="34"/>
    </row>
    <row r="15" spans="1:10" x14ac:dyDescent="0.25">
      <c r="A15" s="34" t="s">
        <v>90</v>
      </c>
      <c r="B15" s="34"/>
      <c r="C15" s="34"/>
      <c r="D15" s="34"/>
      <c r="E15" s="34"/>
      <c r="F15" s="34"/>
      <c r="G15" s="34"/>
      <c r="H15" s="34"/>
      <c r="I15" s="34"/>
      <c r="J15" s="34"/>
    </row>
    <row r="16" spans="1:10" x14ac:dyDescent="0.25">
      <c r="A16" s="34" t="s">
        <v>44</v>
      </c>
      <c r="B16" s="34"/>
      <c r="C16" s="34"/>
      <c r="D16" s="34"/>
      <c r="E16" s="34"/>
      <c r="F16" s="34"/>
      <c r="G16" s="34"/>
      <c r="H16" s="34"/>
      <c r="I16" s="34"/>
      <c r="J16" s="34"/>
    </row>
    <row r="17" spans="1:10" x14ac:dyDescent="0.25">
      <c r="A17" s="34" t="s">
        <v>44</v>
      </c>
      <c r="B17" s="34"/>
      <c r="C17" s="34"/>
      <c r="D17" s="34"/>
      <c r="E17" s="34"/>
      <c r="F17" s="34"/>
      <c r="G17" s="34"/>
      <c r="H17" s="34"/>
      <c r="I17" s="34"/>
      <c r="J17" s="34"/>
    </row>
    <row r="18" spans="1:10" x14ac:dyDescent="0.25">
      <c r="A18" s="34" t="s">
        <v>91</v>
      </c>
      <c r="B18" s="34"/>
      <c r="C18" s="34"/>
      <c r="D18" s="34"/>
      <c r="E18" s="34"/>
      <c r="F18" s="34"/>
      <c r="G18" s="34"/>
      <c r="H18" s="34"/>
      <c r="I18" s="34"/>
      <c r="J18" s="34"/>
    </row>
    <row r="19" spans="1:10" x14ac:dyDescent="0.25">
      <c r="A19" s="34" t="s">
        <v>44</v>
      </c>
      <c r="B19" s="34"/>
      <c r="C19" s="34"/>
      <c r="D19" s="34"/>
      <c r="E19" s="34"/>
      <c r="F19" s="34"/>
      <c r="G19" s="34"/>
      <c r="H19" s="34"/>
      <c r="I19" s="34"/>
      <c r="J19" s="34"/>
    </row>
    <row r="20" spans="1:10" x14ac:dyDescent="0.25">
      <c r="A20" s="34" t="s">
        <v>44</v>
      </c>
      <c r="B20" s="34"/>
      <c r="C20" s="34"/>
      <c r="D20" s="34"/>
      <c r="E20" s="34"/>
      <c r="F20" s="34"/>
      <c r="G20" s="34"/>
      <c r="H20" s="34"/>
      <c r="I20" s="34"/>
      <c r="J20" s="34"/>
    </row>
    <row r="21" spans="1:10" x14ac:dyDescent="0.25">
      <c r="A21" s="34" t="s">
        <v>90</v>
      </c>
      <c r="B21" s="34"/>
      <c r="C21" s="34"/>
      <c r="D21" s="34"/>
      <c r="E21" s="34"/>
      <c r="F21" s="34"/>
      <c r="G21" s="34"/>
      <c r="H21" s="34"/>
      <c r="I21" s="34"/>
      <c r="J21" s="34"/>
    </row>
    <row r="22" spans="1:10" x14ac:dyDescent="0.25">
      <c r="A22" s="34" t="s">
        <v>44</v>
      </c>
      <c r="B22" s="34"/>
      <c r="C22" s="34"/>
      <c r="D22" s="34"/>
      <c r="E22" s="34"/>
      <c r="F22" s="34"/>
      <c r="G22" s="34"/>
      <c r="H22" s="34"/>
      <c r="I22" s="34"/>
      <c r="J22" s="34"/>
    </row>
    <row r="23" spans="1:10" x14ac:dyDescent="0.25">
      <c r="A23" s="34" t="s">
        <v>44</v>
      </c>
      <c r="B23" s="34"/>
      <c r="C23" s="34"/>
      <c r="D23" s="34"/>
      <c r="E23" s="34"/>
      <c r="F23" s="34"/>
      <c r="G23" s="34"/>
      <c r="H23" s="34"/>
      <c r="I23" s="34"/>
      <c r="J23" s="34"/>
    </row>
    <row r="24" spans="1:10" x14ac:dyDescent="0.25">
      <c r="A24" s="34" t="s">
        <v>45</v>
      </c>
      <c r="B24" s="34"/>
      <c r="C24" s="34"/>
      <c r="D24" s="34"/>
      <c r="E24" s="34"/>
      <c r="F24" s="34"/>
      <c r="G24" s="34"/>
      <c r="H24" s="34"/>
      <c r="I24" s="34"/>
      <c r="J24" s="34"/>
    </row>
    <row r="25" spans="1:10" x14ac:dyDescent="0.25">
      <c r="A25" s="34"/>
      <c r="B25" s="34"/>
      <c r="C25" s="34"/>
      <c r="D25" s="34"/>
      <c r="E25" s="34"/>
      <c r="F25" s="34"/>
      <c r="G25" s="34"/>
      <c r="H25" s="34"/>
      <c r="I25" s="34"/>
      <c r="J25" s="34"/>
    </row>
    <row r="26" spans="1:10" x14ac:dyDescent="0.25">
      <c r="A26" s="34"/>
      <c r="B26" s="34"/>
      <c r="C26" s="34"/>
      <c r="D26" s="34"/>
      <c r="E26" s="34"/>
      <c r="F26" s="34"/>
      <c r="G26" s="34"/>
      <c r="H26" s="34"/>
      <c r="I26" s="34"/>
      <c r="J26" s="34"/>
    </row>
    <row r="28" spans="1:10" x14ac:dyDescent="0.25">
      <c r="A28" s="29" t="s">
        <v>94</v>
      </c>
    </row>
  </sheetData>
  <mergeCells count="11">
    <mergeCell ref="A5:J5"/>
    <mergeCell ref="A6:J6"/>
    <mergeCell ref="A8:A10"/>
    <mergeCell ref="B8:B10"/>
    <mergeCell ref="C8:D9"/>
    <mergeCell ref="E8:E10"/>
    <mergeCell ref="F8:F10"/>
    <mergeCell ref="G8:J8"/>
    <mergeCell ref="G9:G10"/>
    <mergeCell ref="H9:H10"/>
    <mergeCell ref="I9:J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8"/>
  <sheetViews>
    <sheetView workbookViewId="0">
      <selection activeCell="G14" sqref="G14"/>
    </sheetView>
  </sheetViews>
  <sheetFormatPr defaultColWidth="8.85546875" defaultRowHeight="15" x14ac:dyDescent="0.25"/>
  <cols>
    <col min="1" max="1" width="33.7109375" style="24" customWidth="1"/>
    <col min="2" max="3" width="8.85546875" style="24"/>
    <col min="4" max="4" width="12.7109375" style="24" customWidth="1"/>
    <col min="5" max="6" width="8.85546875" style="24"/>
    <col min="7" max="7" width="13" style="24" customWidth="1"/>
    <col min="8" max="16384" width="8.85546875" style="24"/>
  </cols>
  <sheetData>
    <row r="1" spans="1:10" ht="18.75" x14ac:dyDescent="0.3">
      <c r="A1" s="35" t="e">
        <f>t</f>
        <v>#REF!</v>
      </c>
    </row>
    <row r="2" spans="1:10" ht="18.75" x14ac:dyDescent="0.3">
      <c r="A2" s="35" t="e">
        <f>h</f>
        <v>#REF!</v>
      </c>
      <c r="J2" s="25" t="s">
        <v>118</v>
      </c>
    </row>
    <row r="3" spans="1:10" ht="18.75" x14ac:dyDescent="0.3">
      <c r="A3" s="35" t="e">
        <f>x</f>
        <v>#REF!</v>
      </c>
    </row>
    <row r="4" spans="1:10" x14ac:dyDescent="0.25">
      <c r="A4" s="24" t="s">
        <v>165</v>
      </c>
    </row>
    <row r="5" spans="1:10" x14ac:dyDescent="0.25">
      <c r="A5" s="215" t="s">
        <v>108</v>
      </c>
      <c r="B5" s="215"/>
      <c r="C5" s="215"/>
      <c r="D5" s="215"/>
      <c r="E5" s="215"/>
      <c r="F5" s="215"/>
      <c r="G5" s="215"/>
    </row>
    <row r="6" spans="1:10" x14ac:dyDescent="0.25">
      <c r="A6" s="216" t="s">
        <v>113</v>
      </c>
      <c r="B6" s="216"/>
      <c r="C6" s="216"/>
      <c r="D6" s="216"/>
      <c r="E6" s="216"/>
      <c r="F6" s="216"/>
      <c r="G6" s="216"/>
    </row>
    <row r="7" spans="1:10" x14ac:dyDescent="0.25">
      <c r="F7" s="24" t="e">
        <f>dv</f>
        <v>#REF!</v>
      </c>
    </row>
    <row r="8" spans="1:10" x14ac:dyDescent="0.25">
      <c r="A8" s="219" t="s">
        <v>0</v>
      </c>
      <c r="B8" s="219" t="s">
        <v>95</v>
      </c>
      <c r="C8" s="219"/>
      <c r="D8" s="219"/>
      <c r="E8" s="219" t="s">
        <v>97</v>
      </c>
      <c r="F8" s="219"/>
      <c r="G8" s="219"/>
    </row>
    <row r="9" spans="1:10" x14ac:dyDescent="0.25">
      <c r="A9" s="219"/>
      <c r="B9" s="220" t="s">
        <v>96</v>
      </c>
      <c r="C9" s="220"/>
      <c r="D9" s="220"/>
      <c r="E9" s="219"/>
      <c r="F9" s="219"/>
      <c r="G9" s="219"/>
    </row>
    <row r="10" spans="1:10" ht="25.5" x14ac:dyDescent="0.25">
      <c r="A10" s="219"/>
      <c r="B10" s="26" t="s">
        <v>98</v>
      </c>
      <c r="C10" s="26" t="s">
        <v>99</v>
      </c>
      <c r="D10" s="26" t="s">
        <v>100</v>
      </c>
      <c r="E10" s="26" t="s">
        <v>98</v>
      </c>
      <c r="F10" s="26" t="s">
        <v>99</v>
      </c>
      <c r="G10" s="26" t="s">
        <v>100</v>
      </c>
    </row>
    <row r="11" spans="1:10" x14ac:dyDescent="0.25">
      <c r="A11" s="26" t="s">
        <v>56</v>
      </c>
      <c r="B11" s="27"/>
      <c r="C11" s="27"/>
      <c r="D11" s="27"/>
      <c r="E11" s="27"/>
      <c r="F11" s="27"/>
      <c r="G11" s="27"/>
    </row>
    <row r="12" spans="1:10" ht="25.5" x14ac:dyDescent="0.25">
      <c r="A12" s="28" t="s">
        <v>101</v>
      </c>
      <c r="B12" s="27"/>
      <c r="C12" s="27"/>
      <c r="D12" s="27"/>
      <c r="E12" s="27"/>
      <c r="F12" s="27"/>
      <c r="G12" s="27"/>
    </row>
    <row r="13" spans="1:10" x14ac:dyDescent="0.25">
      <c r="A13" s="28" t="s">
        <v>44</v>
      </c>
      <c r="B13" s="26"/>
      <c r="C13" s="26"/>
      <c r="D13" s="26"/>
      <c r="E13" s="26"/>
      <c r="F13" s="26"/>
      <c r="G13" s="26"/>
    </row>
    <row r="14" spans="1:10" x14ac:dyDescent="0.25">
      <c r="A14" s="28" t="s">
        <v>44</v>
      </c>
      <c r="B14" s="27"/>
      <c r="C14" s="27"/>
      <c r="D14" s="27"/>
      <c r="E14" s="27"/>
      <c r="F14" s="27"/>
      <c r="G14" s="27"/>
    </row>
    <row r="15" spans="1:10" x14ac:dyDescent="0.25">
      <c r="A15" s="28" t="s">
        <v>44</v>
      </c>
      <c r="B15" s="27"/>
      <c r="C15" s="27"/>
      <c r="D15" s="27"/>
      <c r="E15" s="27"/>
      <c r="F15" s="27"/>
      <c r="G15" s="27"/>
    </row>
    <row r="16" spans="1:10" x14ac:dyDescent="0.25">
      <c r="A16" s="28" t="s">
        <v>102</v>
      </c>
      <c r="B16" s="27"/>
      <c r="C16" s="27"/>
      <c r="D16" s="27"/>
      <c r="E16" s="27"/>
      <c r="F16" s="27"/>
      <c r="G16" s="27"/>
    </row>
    <row r="17" spans="1:7" x14ac:dyDescent="0.25">
      <c r="A17" s="28" t="s">
        <v>103</v>
      </c>
      <c r="B17" s="27"/>
      <c r="C17" s="27"/>
      <c r="D17" s="27"/>
      <c r="E17" s="27"/>
      <c r="F17" s="27"/>
      <c r="G17" s="27"/>
    </row>
    <row r="18" spans="1:7" x14ac:dyDescent="0.25">
      <c r="A18" s="28" t="s">
        <v>104</v>
      </c>
      <c r="B18" s="27"/>
      <c r="C18" s="27"/>
      <c r="D18" s="27"/>
      <c r="E18" s="27"/>
      <c r="F18" s="27"/>
      <c r="G18" s="27"/>
    </row>
    <row r="19" spans="1:7" x14ac:dyDescent="0.25">
      <c r="A19" s="28" t="s">
        <v>105</v>
      </c>
      <c r="B19" s="27"/>
      <c r="C19" s="27"/>
      <c r="D19" s="27"/>
      <c r="E19" s="27"/>
      <c r="F19" s="27"/>
      <c r="G19" s="27"/>
    </row>
    <row r="20" spans="1:7" x14ac:dyDescent="0.25">
      <c r="A20" s="28" t="s">
        <v>106</v>
      </c>
      <c r="B20" s="27"/>
      <c r="C20" s="27"/>
      <c r="D20" s="27"/>
      <c r="E20" s="27"/>
      <c r="F20" s="27"/>
      <c r="G20" s="27"/>
    </row>
    <row r="21" spans="1:7" x14ac:dyDescent="0.25">
      <c r="A21" s="28" t="s">
        <v>107</v>
      </c>
      <c r="B21" s="27"/>
      <c r="C21" s="27"/>
      <c r="D21" s="27"/>
      <c r="E21" s="27"/>
      <c r="F21" s="27"/>
      <c r="G21" s="27"/>
    </row>
    <row r="22" spans="1:7" x14ac:dyDescent="0.25">
      <c r="A22" s="28" t="s">
        <v>45</v>
      </c>
      <c r="B22" s="27"/>
      <c r="C22" s="27"/>
      <c r="D22" s="27"/>
      <c r="E22" s="27"/>
      <c r="F22" s="27"/>
      <c r="G22" s="27"/>
    </row>
    <row r="23" spans="1:7" x14ac:dyDescent="0.25">
      <c r="A23" s="28"/>
      <c r="B23" s="27"/>
      <c r="C23" s="27"/>
      <c r="D23" s="27"/>
      <c r="E23" s="27"/>
      <c r="F23" s="27"/>
      <c r="G23" s="27"/>
    </row>
    <row r="26" spans="1:7" x14ac:dyDescent="0.25">
      <c r="A26" s="29" t="s">
        <v>110</v>
      </c>
    </row>
    <row r="27" spans="1:7" x14ac:dyDescent="0.25">
      <c r="A27" s="29" t="s">
        <v>111</v>
      </c>
    </row>
    <row r="28" spans="1:7" ht="15.75" x14ac:dyDescent="0.25">
      <c r="A28" s="30"/>
    </row>
  </sheetData>
  <mergeCells count="6">
    <mergeCell ref="A8:A10"/>
    <mergeCell ref="B8:D8"/>
    <mergeCell ref="B9:D9"/>
    <mergeCell ref="E8:G9"/>
    <mergeCell ref="A5:G5"/>
    <mergeCell ref="A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4"/>
  <sheetViews>
    <sheetView zoomScaleNormal="100" workbookViewId="0">
      <selection activeCell="A5" sqref="A5:E5"/>
    </sheetView>
  </sheetViews>
  <sheetFormatPr defaultRowHeight="18.75" x14ac:dyDescent="0.3"/>
  <cols>
    <col min="1" max="1" width="9.140625" style="131"/>
    <col min="2" max="2" width="47.7109375" style="131" customWidth="1"/>
    <col min="3" max="3" width="11.7109375" style="132" customWidth="1"/>
    <col min="4" max="4" width="15.7109375" style="132" customWidth="1"/>
    <col min="5" max="5" width="13" style="133" customWidth="1"/>
    <col min="6" max="6" width="17.7109375" style="131" customWidth="1"/>
    <col min="7" max="16384" width="9.140625" style="131"/>
  </cols>
  <sheetData>
    <row r="1" spans="1:7" x14ac:dyDescent="0.3">
      <c r="C1" s="223" t="s">
        <v>119</v>
      </c>
      <c r="D1" s="223"/>
      <c r="E1" s="223"/>
    </row>
    <row r="4" spans="1:7" x14ac:dyDescent="0.3">
      <c r="A4" s="221" t="s">
        <v>236</v>
      </c>
      <c r="B4" s="221"/>
      <c r="C4" s="221"/>
      <c r="D4" s="221"/>
      <c r="E4" s="221"/>
    </row>
    <row r="5" spans="1:7" x14ac:dyDescent="0.3">
      <c r="A5" s="225" t="s">
        <v>239</v>
      </c>
      <c r="B5" s="225"/>
      <c r="C5" s="225"/>
      <c r="D5" s="225"/>
      <c r="E5" s="225"/>
    </row>
    <row r="6" spans="1:7" x14ac:dyDescent="0.3">
      <c r="D6" s="224" t="s">
        <v>231</v>
      </c>
      <c r="E6" s="224"/>
    </row>
    <row r="7" spans="1:7" ht="75" x14ac:dyDescent="0.3">
      <c r="A7" s="95" t="s">
        <v>16</v>
      </c>
      <c r="B7" s="95" t="s">
        <v>0</v>
      </c>
      <c r="C7" s="101" t="s">
        <v>120</v>
      </c>
      <c r="D7" s="101" t="s">
        <v>232</v>
      </c>
      <c r="E7" s="101" t="s">
        <v>121</v>
      </c>
    </row>
    <row r="8" spans="1:7" x14ac:dyDescent="0.3">
      <c r="A8" s="96" t="s">
        <v>20</v>
      </c>
      <c r="B8" s="96" t="s">
        <v>21</v>
      </c>
      <c r="C8" s="102">
        <v>1</v>
      </c>
      <c r="D8" s="102">
        <v>2</v>
      </c>
      <c r="E8" s="102" t="s">
        <v>122</v>
      </c>
      <c r="F8" s="131">
        <f>61285</f>
        <v>61285</v>
      </c>
      <c r="G8" s="132"/>
    </row>
    <row r="9" spans="1:7" s="134" customFormat="1" ht="20.100000000000001" customHeight="1" x14ac:dyDescent="0.3">
      <c r="A9" s="95" t="s">
        <v>25</v>
      </c>
      <c r="B9" s="95" t="s">
        <v>123</v>
      </c>
      <c r="C9" s="100">
        <f>C10+C11+C12+C15+C17</f>
        <v>182951</v>
      </c>
      <c r="D9" s="100">
        <f>D10+D11+D12+D15+D16+D17</f>
        <v>167943</v>
      </c>
      <c r="E9" s="101">
        <f>D9/C9*100</f>
        <v>91.796710594640103</v>
      </c>
      <c r="F9" s="134">
        <f>404+5+18+6675+114+1246+52424+400</f>
        <v>61286</v>
      </c>
      <c r="G9" s="135"/>
    </row>
    <row r="10" spans="1:7" ht="20.100000000000001" customHeight="1" x14ac:dyDescent="0.3">
      <c r="A10" s="96">
        <v>1</v>
      </c>
      <c r="B10" s="97" t="s">
        <v>124</v>
      </c>
      <c r="C10" s="99">
        <v>5300</v>
      </c>
      <c r="D10" s="99">
        <f>'114CKTC'!E36</f>
        <v>2856.1</v>
      </c>
      <c r="E10" s="101"/>
      <c r="G10" s="132"/>
    </row>
    <row r="11" spans="1:7" ht="20.100000000000001" customHeight="1" x14ac:dyDescent="0.3">
      <c r="A11" s="96">
        <v>2</v>
      </c>
      <c r="B11" s="97" t="s">
        <v>125</v>
      </c>
      <c r="C11" s="99">
        <v>13446</v>
      </c>
      <c r="D11" s="99">
        <f>'114CKTC'!E35</f>
        <v>16272.9</v>
      </c>
      <c r="E11" s="101"/>
    </row>
    <row r="12" spans="1:7" ht="20.100000000000001" customHeight="1" x14ac:dyDescent="0.3">
      <c r="A12" s="96">
        <v>3</v>
      </c>
      <c r="B12" s="97" t="s">
        <v>126</v>
      </c>
      <c r="C12" s="99">
        <f>C13+C14</f>
        <v>164205</v>
      </c>
      <c r="D12" s="99">
        <f>D13+D14</f>
        <v>105059</v>
      </c>
      <c r="E12" s="101"/>
      <c r="F12" s="132"/>
    </row>
    <row r="13" spans="1:7" ht="20.100000000000001" customHeight="1" x14ac:dyDescent="0.3">
      <c r="A13" s="96"/>
      <c r="B13" s="98" t="s">
        <v>54</v>
      </c>
      <c r="C13" s="99">
        <f>126844+30451</f>
        <v>157295</v>
      </c>
      <c r="D13" s="99">
        <f>'114CKTC'!E41</f>
        <v>78642</v>
      </c>
      <c r="E13" s="101"/>
    </row>
    <row r="14" spans="1:7" ht="20.100000000000001" customHeight="1" x14ac:dyDescent="0.3">
      <c r="A14" s="96"/>
      <c r="B14" s="98" t="s">
        <v>55</v>
      </c>
      <c r="C14" s="99">
        <v>6910</v>
      </c>
      <c r="D14" s="99">
        <f>'114CKTC'!E42</f>
        <v>26417</v>
      </c>
      <c r="E14" s="101"/>
    </row>
    <row r="15" spans="1:7" ht="20.100000000000001" customHeight="1" x14ac:dyDescent="0.3">
      <c r="A15" s="96">
        <v>4</v>
      </c>
      <c r="B15" s="97" t="s">
        <v>49</v>
      </c>
      <c r="C15" s="99"/>
      <c r="D15" s="99">
        <f>'114CKTC'!E38</f>
        <v>23836</v>
      </c>
      <c r="E15" s="101"/>
      <c r="F15" s="132"/>
    </row>
    <row r="16" spans="1:7" ht="20.100000000000001" customHeight="1" x14ac:dyDescent="0.3">
      <c r="A16" s="96">
        <v>5</v>
      </c>
      <c r="B16" s="106" t="s">
        <v>51</v>
      </c>
      <c r="C16" s="99"/>
      <c r="D16" s="99">
        <f>'114CKTC'!E39</f>
        <v>19519</v>
      </c>
      <c r="E16" s="101"/>
      <c r="F16" s="132"/>
    </row>
    <row r="17" spans="1:6" ht="20.100000000000001" customHeight="1" x14ac:dyDescent="0.3">
      <c r="A17" s="96">
        <v>6</v>
      </c>
      <c r="B17" s="97" t="s">
        <v>216</v>
      </c>
      <c r="C17" s="99"/>
      <c r="D17" s="99">
        <v>400</v>
      </c>
      <c r="E17" s="101"/>
      <c r="F17" s="132"/>
    </row>
    <row r="18" spans="1:6" s="134" customFormat="1" ht="20.100000000000001" customHeight="1" x14ac:dyDescent="0.3">
      <c r="A18" s="95" t="s">
        <v>35</v>
      </c>
      <c r="B18" s="95" t="s">
        <v>4</v>
      </c>
      <c r="C18" s="100">
        <f>SUM(C19:C22)</f>
        <v>182951</v>
      </c>
      <c r="D18" s="100">
        <f>SUM(D19:D22)</f>
        <v>99664</v>
      </c>
      <c r="E18" s="101">
        <f t="shared" ref="E18" si="0">D18/C18*100</f>
        <v>54.475788599133104</v>
      </c>
      <c r="F18" s="135">
        <f>99664-D19-D21</f>
        <v>91646</v>
      </c>
    </row>
    <row r="19" spans="1:6" ht="20.100000000000001" customHeight="1" x14ac:dyDescent="0.3">
      <c r="A19" s="96">
        <v>1</v>
      </c>
      <c r="B19" s="97" t="s">
        <v>127</v>
      </c>
      <c r="C19" s="99">
        <v>1101</v>
      </c>
      <c r="D19" s="99">
        <v>7657</v>
      </c>
      <c r="E19" s="101"/>
    </row>
    <row r="20" spans="1:6" ht="20.100000000000001" customHeight="1" x14ac:dyDescent="0.3">
      <c r="A20" s="96">
        <v>2</v>
      </c>
      <c r="B20" s="97" t="s">
        <v>128</v>
      </c>
      <c r="C20" s="99">
        <v>171488</v>
      </c>
      <c r="D20" s="99">
        <v>91646</v>
      </c>
      <c r="E20" s="101"/>
    </row>
    <row r="21" spans="1:6" ht="20.100000000000001" customHeight="1" x14ac:dyDescent="0.3">
      <c r="A21" s="96">
        <v>3</v>
      </c>
      <c r="B21" s="97" t="s">
        <v>129</v>
      </c>
      <c r="C21" s="99">
        <v>3452</v>
      </c>
      <c r="D21" s="99">
        <v>361</v>
      </c>
      <c r="E21" s="101"/>
    </row>
    <row r="22" spans="1:6" x14ac:dyDescent="0.3">
      <c r="A22" s="136">
        <v>4</v>
      </c>
      <c r="B22" s="137" t="s">
        <v>212</v>
      </c>
      <c r="C22" s="138">
        <v>6910</v>
      </c>
      <c r="D22" s="138"/>
      <c r="E22" s="101"/>
    </row>
    <row r="23" spans="1:6" x14ac:dyDescent="0.3">
      <c r="A23" s="222" t="s">
        <v>130</v>
      </c>
      <c r="B23" s="222"/>
      <c r="C23" s="222"/>
      <c r="D23" s="222"/>
      <c r="E23" s="222"/>
    </row>
    <row r="24" spans="1:6" ht="59.25" customHeight="1" x14ac:dyDescent="0.3">
      <c r="A24" s="222"/>
      <c r="B24" s="222"/>
      <c r="C24" s="222"/>
      <c r="D24" s="222"/>
      <c r="E24" s="222"/>
    </row>
  </sheetData>
  <mergeCells count="5">
    <mergeCell ref="A4:E4"/>
    <mergeCell ref="A23:E24"/>
    <mergeCell ref="C1:E1"/>
    <mergeCell ref="D6:E6"/>
    <mergeCell ref="A5:E5"/>
  </mergeCells>
  <pageMargins left="0.7" right="0.45" top="0.5" bottom="0.5" header="0.3" footer="0.3"/>
  <pageSetup paperSize="9" scale="93" orientation="portrait" horizontalDpi="0" verticalDpi="0" r:id="rId1"/>
  <colBreaks count="1" manualBreakCount="1">
    <brk id="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43"/>
  <sheetViews>
    <sheetView topLeftCell="A2" zoomScaleNormal="100" workbookViewId="0">
      <selection activeCell="G10" sqref="G10"/>
    </sheetView>
  </sheetViews>
  <sheetFormatPr defaultRowHeight="15" x14ac:dyDescent="0.25"/>
  <cols>
    <col min="1" max="1" width="4.85546875" style="139" customWidth="1"/>
    <col min="2" max="2" width="51.140625" style="139" customWidth="1"/>
    <col min="3" max="4" width="9.140625" style="139"/>
    <col min="5" max="5" width="9.140625" style="140"/>
    <col min="6" max="6" width="9.140625" style="139"/>
    <col min="7" max="7" width="9.7109375" style="148" customWidth="1"/>
    <col min="8" max="8" width="9.140625" style="142"/>
    <col min="9" max="9" width="13.7109375" style="139" customWidth="1"/>
    <col min="10" max="11" width="9.140625" style="149"/>
    <col min="12" max="16384" width="9.140625" style="139"/>
  </cols>
  <sheetData>
    <row r="1" spans="1:11" x14ac:dyDescent="0.25">
      <c r="F1" s="141" t="s">
        <v>131</v>
      </c>
    </row>
    <row r="4" spans="1:11" ht="23.25" customHeight="1" x14ac:dyDescent="0.25">
      <c r="A4" s="227" t="s">
        <v>237</v>
      </c>
      <c r="B4" s="227"/>
      <c r="C4" s="227"/>
      <c r="D4" s="227"/>
      <c r="E4" s="227"/>
      <c r="F4" s="227"/>
      <c r="G4" s="227"/>
      <c r="H4" s="227"/>
      <c r="I4" s="143"/>
    </row>
    <row r="5" spans="1:11" ht="23.25" customHeight="1" x14ac:dyDescent="0.25">
      <c r="A5" s="231" t="s">
        <v>239</v>
      </c>
      <c r="B5" s="231"/>
      <c r="C5" s="231"/>
      <c r="D5" s="231"/>
      <c r="E5" s="231"/>
      <c r="F5" s="231"/>
      <c r="G5" s="231"/>
      <c r="H5" s="231"/>
      <c r="I5" s="143"/>
    </row>
    <row r="6" spans="1:11" ht="21.75" customHeight="1" x14ac:dyDescent="0.25">
      <c r="F6" s="230" t="s">
        <v>238</v>
      </c>
      <c r="G6" s="230"/>
      <c r="H6" s="230"/>
      <c r="I6" s="147"/>
    </row>
    <row r="7" spans="1:11" ht="48" customHeight="1" x14ac:dyDescent="0.25">
      <c r="A7" s="228" t="s">
        <v>16</v>
      </c>
      <c r="B7" s="228" t="s">
        <v>0</v>
      </c>
      <c r="C7" s="228" t="s">
        <v>217</v>
      </c>
      <c r="D7" s="228"/>
      <c r="E7" s="228" t="s">
        <v>232</v>
      </c>
      <c r="F7" s="228"/>
      <c r="G7" s="229" t="s">
        <v>17</v>
      </c>
      <c r="H7" s="229"/>
      <c r="I7" s="121"/>
      <c r="K7" s="150" t="e">
        <f>#REF!-E40-E38-E39</f>
        <v>#REF!</v>
      </c>
    </row>
    <row r="8" spans="1:11" ht="37.5" customHeight="1" x14ac:dyDescent="0.25">
      <c r="A8" s="228"/>
      <c r="B8" s="228"/>
      <c r="C8" s="103" t="s">
        <v>18</v>
      </c>
      <c r="D8" s="103" t="s">
        <v>19</v>
      </c>
      <c r="E8" s="112" t="s">
        <v>18</v>
      </c>
      <c r="F8" s="103" t="s">
        <v>19</v>
      </c>
      <c r="G8" s="112" t="s">
        <v>229</v>
      </c>
      <c r="H8" s="112" t="s">
        <v>19</v>
      </c>
      <c r="I8" s="121"/>
      <c r="J8" s="226" t="s">
        <v>233</v>
      </c>
      <c r="K8" s="226"/>
    </row>
    <row r="9" spans="1:11" x14ac:dyDescent="0.25">
      <c r="A9" s="104" t="s">
        <v>20</v>
      </c>
      <c r="B9" s="104" t="s">
        <v>21</v>
      </c>
      <c r="C9" s="104">
        <v>1</v>
      </c>
      <c r="D9" s="104">
        <v>2</v>
      </c>
      <c r="E9" s="114">
        <v>3</v>
      </c>
      <c r="F9" s="104">
        <v>4</v>
      </c>
      <c r="G9" s="107" t="s">
        <v>22</v>
      </c>
      <c r="H9" s="107" t="s">
        <v>23</v>
      </c>
      <c r="I9" s="122"/>
      <c r="J9" s="149" t="s">
        <v>234</v>
      </c>
      <c r="K9" s="149" t="s">
        <v>235</v>
      </c>
    </row>
    <row r="10" spans="1:11" s="141" customFormat="1" ht="39.950000000000003" customHeight="1" x14ac:dyDescent="0.2">
      <c r="A10" s="37" t="s">
        <v>20</v>
      </c>
      <c r="B10" s="45" t="s">
        <v>219</v>
      </c>
      <c r="C10" s="113">
        <f>C11</f>
        <v>22350</v>
      </c>
      <c r="D10" s="113">
        <f>D11</f>
        <v>22350</v>
      </c>
      <c r="E10" s="113">
        <f t="shared" ref="E10" si="0">E11</f>
        <v>19129</v>
      </c>
      <c r="F10" s="113">
        <f>E10</f>
        <v>19129</v>
      </c>
      <c r="G10" s="112">
        <f>E10/C10*100</f>
        <v>85.588366890380314</v>
      </c>
      <c r="H10" s="112">
        <f>F10/D10*100</f>
        <v>85.588366890380314</v>
      </c>
      <c r="I10" s="123">
        <f>I11</f>
        <v>2998</v>
      </c>
      <c r="J10" s="151"/>
      <c r="K10" s="151"/>
    </row>
    <row r="11" spans="1:11" s="141" customFormat="1" ht="39.950000000000003" customHeight="1" x14ac:dyDescent="0.2">
      <c r="A11" s="37" t="s">
        <v>25</v>
      </c>
      <c r="B11" s="45" t="s">
        <v>180</v>
      </c>
      <c r="C11" s="113">
        <f>C12+C13+C14+C15+C20+C21+C22+C23+C24+C26+C27+C28+C29+C31</f>
        <v>22350</v>
      </c>
      <c r="D11" s="113">
        <f>D12+D13+D14+D15+D20+D21+D22+D23+D24+D26+D27+D28+D29+D31</f>
        <v>22350</v>
      </c>
      <c r="E11" s="113">
        <f t="shared" ref="E11:K11" si="1">E12+E13+E14+E15+E20+E21+E22+E23+E24+E26+E27+E28+E29+E31</f>
        <v>19129</v>
      </c>
      <c r="F11" s="113">
        <f t="shared" si="1"/>
        <v>19129</v>
      </c>
      <c r="G11" s="112">
        <f t="shared" si="1"/>
        <v>261.22839729716998</v>
      </c>
      <c r="H11" s="112">
        <f>F11/D11*100</f>
        <v>85.588366890380314</v>
      </c>
      <c r="I11" s="113">
        <f t="shared" si="1"/>
        <v>2998</v>
      </c>
      <c r="J11" s="113">
        <f t="shared" si="1"/>
        <v>2856.1</v>
      </c>
      <c r="K11" s="113">
        <f t="shared" si="1"/>
        <v>16272.9</v>
      </c>
    </row>
    <row r="12" spans="1:11" ht="39.950000000000003" customHeight="1" x14ac:dyDescent="0.25">
      <c r="A12" s="38">
        <v>1</v>
      </c>
      <c r="B12" s="46" t="s">
        <v>181</v>
      </c>
      <c r="C12" s="117"/>
      <c r="D12" s="75">
        <f t="shared" ref="D12:D31" si="2">C12</f>
        <v>0</v>
      </c>
      <c r="E12" s="114"/>
      <c r="F12" s="114">
        <f t="shared" ref="F12:F43" si="3">E12</f>
        <v>0</v>
      </c>
      <c r="G12" s="112"/>
      <c r="H12" s="112"/>
      <c r="I12" s="122"/>
    </row>
    <row r="13" spans="1:11" ht="39.950000000000003" customHeight="1" x14ac:dyDescent="0.25">
      <c r="A13" s="38">
        <v>2</v>
      </c>
      <c r="B13" s="46" t="s">
        <v>182</v>
      </c>
      <c r="C13" s="117"/>
      <c r="D13" s="75">
        <f t="shared" si="2"/>
        <v>0</v>
      </c>
      <c r="E13" s="114"/>
      <c r="F13" s="114">
        <f t="shared" si="3"/>
        <v>0</v>
      </c>
      <c r="G13" s="112"/>
      <c r="H13" s="112"/>
      <c r="I13" s="122"/>
    </row>
    <row r="14" spans="1:11" ht="39.950000000000003" customHeight="1" x14ac:dyDescent="0.25">
      <c r="A14" s="38">
        <v>3</v>
      </c>
      <c r="B14" s="47" t="s">
        <v>183</v>
      </c>
      <c r="C14" s="115"/>
      <c r="D14" s="75">
        <f t="shared" si="2"/>
        <v>0</v>
      </c>
      <c r="E14" s="114"/>
      <c r="F14" s="114">
        <f t="shared" si="3"/>
        <v>0</v>
      </c>
      <c r="G14" s="112"/>
      <c r="H14" s="112"/>
      <c r="I14" s="122"/>
    </row>
    <row r="15" spans="1:11" ht="39.950000000000003" customHeight="1" x14ac:dyDescent="0.25">
      <c r="A15" s="38">
        <v>4</v>
      </c>
      <c r="B15" s="47" t="s">
        <v>184</v>
      </c>
      <c r="C15" s="115">
        <f>SUM(C16:C19)</f>
        <v>12445</v>
      </c>
      <c r="D15" s="115">
        <f>SUM(D16:D19)</f>
        <v>12445</v>
      </c>
      <c r="E15" s="115">
        <f>SUM(E16:E19)</f>
        <v>16131</v>
      </c>
      <c r="F15" s="114">
        <f t="shared" si="3"/>
        <v>16131</v>
      </c>
      <c r="G15" s="107">
        <f t="shared" ref="G15:G42" si="4">E15/C15*100</f>
        <v>129.61832061068702</v>
      </c>
      <c r="H15" s="107">
        <f t="shared" ref="H15:H41" si="5">F15/D15*100</f>
        <v>129.61832061068702</v>
      </c>
      <c r="I15" s="122"/>
      <c r="K15" s="150">
        <f>E15</f>
        <v>16131</v>
      </c>
    </row>
    <row r="16" spans="1:11" ht="39.950000000000003" customHeight="1" x14ac:dyDescent="0.25">
      <c r="A16" s="38"/>
      <c r="B16" s="47" t="s">
        <v>221</v>
      </c>
      <c r="C16" s="115">
        <v>1810</v>
      </c>
      <c r="D16" s="75">
        <f t="shared" si="2"/>
        <v>1810</v>
      </c>
      <c r="E16" s="114">
        <f>I16</f>
        <v>1428</v>
      </c>
      <c r="F16" s="114">
        <f t="shared" si="3"/>
        <v>1428</v>
      </c>
      <c r="G16" s="107">
        <f t="shared" si="4"/>
        <v>78.895027624309392</v>
      </c>
      <c r="H16" s="107">
        <f t="shared" si="5"/>
        <v>78.895027624309392</v>
      </c>
      <c r="I16" s="122">
        <f>1394+34</f>
        <v>1428</v>
      </c>
    </row>
    <row r="17" spans="1:12" ht="39.950000000000003" customHeight="1" x14ac:dyDescent="0.25">
      <c r="A17" s="38"/>
      <c r="B17" s="47" t="s">
        <v>186</v>
      </c>
      <c r="C17" s="115">
        <v>10</v>
      </c>
      <c r="D17" s="75">
        <f t="shared" si="2"/>
        <v>10</v>
      </c>
      <c r="E17" s="114">
        <f t="shared" ref="E17:E31" si="6">I17</f>
        <v>0</v>
      </c>
      <c r="F17" s="114">
        <f t="shared" si="3"/>
        <v>0</v>
      </c>
      <c r="G17" s="107"/>
      <c r="H17" s="107">
        <f t="shared" si="5"/>
        <v>0</v>
      </c>
      <c r="I17" s="122"/>
    </row>
    <row r="18" spans="1:12" ht="39.950000000000003" customHeight="1" x14ac:dyDescent="0.25">
      <c r="A18" s="38"/>
      <c r="B18" s="47" t="s">
        <v>224</v>
      </c>
      <c r="C18" s="115">
        <v>10535</v>
      </c>
      <c r="D18" s="75">
        <f t="shared" si="2"/>
        <v>10535</v>
      </c>
      <c r="E18" s="114">
        <f t="shared" si="6"/>
        <v>14703</v>
      </c>
      <c r="F18" s="114">
        <f t="shared" si="3"/>
        <v>14703</v>
      </c>
      <c r="G18" s="107">
        <f t="shared" si="4"/>
        <v>139.56336022781207</v>
      </c>
      <c r="H18" s="107">
        <f t="shared" si="5"/>
        <v>139.56336022781207</v>
      </c>
      <c r="I18" s="122">
        <f>13701+183+819</f>
        <v>14703</v>
      </c>
    </row>
    <row r="19" spans="1:12" ht="39.950000000000003" customHeight="1" x14ac:dyDescent="0.25">
      <c r="A19" s="38"/>
      <c r="B19" s="47" t="s">
        <v>188</v>
      </c>
      <c r="C19" s="115">
        <v>90</v>
      </c>
      <c r="D19" s="75">
        <f t="shared" si="2"/>
        <v>90</v>
      </c>
      <c r="E19" s="114">
        <f t="shared" si="6"/>
        <v>0</v>
      </c>
      <c r="F19" s="114">
        <f t="shared" si="3"/>
        <v>0</v>
      </c>
      <c r="G19" s="107"/>
      <c r="H19" s="107">
        <f t="shared" si="5"/>
        <v>0</v>
      </c>
      <c r="I19" s="122"/>
    </row>
    <row r="20" spans="1:12" ht="39.950000000000003" customHeight="1" x14ac:dyDescent="0.25">
      <c r="A20" s="38">
        <v>5</v>
      </c>
      <c r="B20" s="46" t="s">
        <v>225</v>
      </c>
      <c r="C20" s="75">
        <v>3755</v>
      </c>
      <c r="D20" s="75">
        <f t="shared" si="2"/>
        <v>3755</v>
      </c>
      <c r="E20" s="114">
        <f t="shared" si="6"/>
        <v>1873</v>
      </c>
      <c r="F20" s="114">
        <f t="shared" si="3"/>
        <v>1873</v>
      </c>
      <c r="G20" s="107">
        <f t="shared" si="4"/>
        <v>49.880159786950735</v>
      </c>
      <c r="H20" s="107">
        <f t="shared" si="5"/>
        <v>49.880159786950735</v>
      </c>
      <c r="I20" s="122">
        <f>12+12+4+1843+2</f>
        <v>1873</v>
      </c>
      <c r="J20" s="150">
        <f>E20</f>
        <v>1873</v>
      </c>
    </row>
    <row r="21" spans="1:12" ht="39.950000000000003" customHeight="1" x14ac:dyDescent="0.25">
      <c r="A21" s="38">
        <v>6</v>
      </c>
      <c r="B21" s="46" t="s">
        <v>228</v>
      </c>
      <c r="C21" s="75"/>
      <c r="D21" s="75">
        <f t="shared" si="2"/>
        <v>0</v>
      </c>
      <c r="E21" s="114">
        <f>I21</f>
        <v>16</v>
      </c>
      <c r="F21" s="114">
        <f t="shared" si="3"/>
        <v>16</v>
      </c>
      <c r="G21" s="107"/>
      <c r="H21" s="107"/>
      <c r="I21" s="122">
        <f>2+2+4+8</f>
        <v>16</v>
      </c>
      <c r="J21" s="150">
        <f>E21</f>
        <v>16</v>
      </c>
    </row>
    <row r="22" spans="1:12" ht="39.950000000000003" customHeight="1" x14ac:dyDescent="0.25">
      <c r="A22" s="38">
        <v>7</v>
      </c>
      <c r="B22" s="47" t="s">
        <v>190</v>
      </c>
      <c r="C22" s="115">
        <v>2480</v>
      </c>
      <c r="D22" s="75">
        <f t="shared" si="2"/>
        <v>2480</v>
      </c>
      <c r="E22" s="114">
        <f t="shared" si="6"/>
        <v>0</v>
      </c>
      <c r="F22" s="114">
        <f t="shared" si="3"/>
        <v>0</v>
      </c>
      <c r="G22" s="107">
        <f t="shared" si="4"/>
        <v>0</v>
      </c>
      <c r="H22" s="107">
        <f t="shared" si="5"/>
        <v>0</v>
      </c>
      <c r="I22" s="122"/>
    </row>
    <row r="23" spans="1:12" ht="39.950000000000003" customHeight="1" x14ac:dyDescent="0.25">
      <c r="A23" s="38">
        <v>8</v>
      </c>
      <c r="B23" s="47" t="s">
        <v>222</v>
      </c>
      <c r="C23" s="115"/>
      <c r="D23" s="75">
        <f t="shared" si="2"/>
        <v>0</v>
      </c>
      <c r="E23" s="114">
        <f t="shared" si="6"/>
        <v>5</v>
      </c>
      <c r="F23" s="114">
        <f t="shared" si="3"/>
        <v>5</v>
      </c>
      <c r="G23" s="107"/>
      <c r="H23" s="107"/>
      <c r="I23" s="122">
        <f>5</f>
        <v>5</v>
      </c>
      <c r="J23" s="150">
        <f>E23</f>
        <v>5</v>
      </c>
    </row>
    <row r="24" spans="1:12" ht="39.950000000000003" customHeight="1" x14ac:dyDescent="0.25">
      <c r="A24" s="38">
        <v>9</v>
      </c>
      <c r="B24" s="55" t="s">
        <v>223</v>
      </c>
      <c r="C24" s="75">
        <v>305</v>
      </c>
      <c r="D24" s="75">
        <f t="shared" si="2"/>
        <v>305</v>
      </c>
      <c r="E24" s="114">
        <f t="shared" si="6"/>
        <v>53</v>
      </c>
      <c r="F24" s="114">
        <f t="shared" si="3"/>
        <v>53</v>
      </c>
      <c r="G24" s="107">
        <f t="shared" si="4"/>
        <v>17.377049180327869</v>
      </c>
      <c r="H24" s="107">
        <f t="shared" si="5"/>
        <v>17.377049180327869</v>
      </c>
      <c r="I24" s="122">
        <f>43+10</f>
        <v>53</v>
      </c>
      <c r="J24" s="149">
        <f>E24*70%</f>
        <v>37.099999999999994</v>
      </c>
      <c r="K24" s="150">
        <f>E24-J24</f>
        <v>15.900000000000006</v>
      </c>
    </row>
    <row r="25" spans="1:12" ht="39.950000000000003" customHeight="1" x14ac:dyDescent="0.25">
      <c r="A25" s="44"/>
      <c r="B25" s="55" t="s">
        <v>192</v>
      </c>
      <c r="C25" s="75">
        <v>10</v>
      </c>
      <c r="D25" s="75">
        <f t="shared" si="2"/>
        <v>10</v>
      </c>
      <c r="E25" s="114">
        <f t="shared" si="6"/>
        <v>0</v>
      </c>
      <c r="F25" s="114">
        <f t="shared" si="3"/>
        <v>0</v>
      </c>
      <c r="G25" s="107"/>
      <c r="H25" s="107">
        <f t="shared" si="5"/>
        <v>0</v>
      </c>
      <c r="I25" s="122"/>
    </row>
    <row r="26" spans="1:12" ht="39.950000000000003" customHeight="1" x14ac:dyDescent="0.25">
      <c r="A26" s="38">
        <v>10</v>
      </c>
      <c r="B26" s="47" t="s">
        <v>227</v>
      </c>
      <c r="C26" s="115">
        <v>1850</v>
      </c>
      <c r="D26" s="75">
        <f t="shared" si="2"/>
        <v>1850</v>
      </c>
      <c r="E26" s="114">
        <f t="shared" si="6"/>
        <v>420</v>
      </c>
      <c r="F26" s="114">
        <f t="shared" si="3"/>
        <v>420</v>
      </c>
      <c r="G26" s="107">
        <f t="shared" si="4"/>
        <v>22.702702702702705</v>
      </c>
      <c r="H26" s="107">
        <f t="shared" si="5"/>
        <v>22.702702702702705</v>
      </c>
      <c r="I26" s="122">
        <f>420</f>
        <v>420</v>
      </c>
      <c r="J26" s="149">
        <f>E26*70%</f>
        <v>294</v>
      </c>
      <c r="K26" s="150">
        <f>E26-J26</f>
        <v>126</v>
      </c>
    </row>
    <row r="27" spans="1:12" ht="39.950000000000003" customHeight="1" x14ac:dyDescent="0.25">
      <c r="A27" s="38">
        <v>11</v>
      </c>
      <c r="B27" s="47" t="s">
        <v>194</v>
      </c>
      <c r="C27" s="115"/>
      <c r="D27" s="75">
        <f t="shared" si="2"/>
        <v>0</v>
      </c>
      <c r="E27" s="114">
        <f t="shared" si="6"/>
        <v>0</v>
      </c>
      <c r="F27" s="114">
        <f t="shared" si="3"/>
        <v>0</v>
      </c>
      <c r="G27" s="107"/>
      <c r="H27" s="107"/>
      <c r="I27" s="122"/>
    </row>
    <row r="28" spans="1:12" ht="39.950000000000003" customHeight="1" x14ac:dyDescent="0.25">
      <c r="A28" s="38">
        <v>12</v>
      </c>
      <c r="B28" s="47" t="s">
        <v>195</v>
      </c>
      <c r="C28" s="115"/>
      <c r="D28" s="75">
        <f t="shared" si="2"/>
        <v>0</v>
      </c>
      <c r="E28" s="114">
        <f t="shared" si="6"/>
        <v>0</v>
      </c>
      <c r="F28" s="114">
        <f t="shared" si="3"/>
        <v>0</v>
      </c>
      <c r="G28" s="107"/>
      <c r="H28" s="107"/>
      <c r="I28" s="122"/>
    </row>
    <row r="29" spans="1:12" ht="39.950000000000003" customHeight="1" x14ac:dyDescent="0.25">
      <c r="A29" s="43">
        <v>13</v>
      </c>
      <c r="B29" s="52" t="s">
        <v>226</v>
      </c>
      <c r="C29" s="116">
        <v>1515</v>
      </c>
      <c r="D29" s="75">
        <f t="shared" si="2"/>
        <v>1515</v>
      </c>
      <c r="E29" s="114">
        <f t="shared" si="6"/>
        <v>631</v>
      </c>
      <c r="F29" s="114">
        <f t="shared" si="3"/>
        <v>631</v>
      </c>
      <c r="G29" s="107">
        <f t="shared" si="4"/>
        <v>41.650165016501653</v>
      </c>
      <c r="H29" s="107">
        <f t="shared" si="5"/>
        <v>41.650165016501653</v>
      </c>
      <c r="I29" s="122">
        <f>18+416+169+4+24</f>
        <v>631</v>
      </c>
      <c r="J29" s="150">
        <f>E29</f>
        <v>631</v>
      </c>
    </row>
    <row r="30" spans="1:12" ht="39.950000000000003" customHeight="1" x14ac:dyDescent="0.25">
      <c r="A30" s="43"/>
      <c r="B30" s="52" t="s">
        <v>197</v>
      </c>
      <c r="C30" s="116">
        <v>265</v>
      </c>
      <c r="D30" s="75">
        <f t="shared" si="2"/>
        <v>265</v>
      </c>
      <c r="E30" s="114">
        <f t="shared" si="6"/>
        <v>0</v>
      </c>
      <c r="F30" s="114">
        <f t="shared" si="3"/>
        <v>0</v>
      </c>
      <c r="G30" s="107"/>
      <c r="H30" s="107">
        <f t="shared" si="5"/>
        <v>0</v>
      </c>
      <c r="I30" s="122"/>
    </row>
    <row r="31" spans="1:12" ht="39.950000000000003" customHeight="1" x14ac:dyDescent="0.25">
      <c r="A31" s="43">
        <v>14</v>
      </c>
      <c r="B31" s="52" t="s">
        <v>198</v>
      </c>
      <c r="C31" s="116"/>
      <c r="D31" s="75">
        <f t="shared" si="2"/>
        <v>0</v>
      </c>
      <c r="E31" s="114">
        <f t="shared" si="6"/>
        <v>0</v>
      </c>
      <c r="F31" s="114">
        <f t="shared" si="3"/>
        <v>0</v>
      </c>
      <c r="G31" s="107"/>
      <c r="H31" s="107"/>
      <c r="I31" s="122"/>
    </row>
    <row r="32" spans="1:12" s="141" customFormat="1" ht="39.950000000000003" customHeight="1" x14ac:dyDescent="0.2">
      <c r="A32" s="110" t="s">
        <v>21</v>
      </c>
      <c r="B32" s="108" t="s">
        <v>218</v>
      </c>
      <c r="C32" s="156">
        <f>C33+C38+C39+C40+C43</f>
        <v>182951</v>
      </c>
      <c r="D32" s="156">
        <f t="shared" ref="D32:E32" si="7">D33+D38+D39+D40+D43</f>
        <v>182951</v>
      </c>
      <c r="E32" s="156">
        <f t="shared" si="7"/>
        <v>167943</v>
      </c>
      <c r="F32" s="112">
        <f t="shared" si="3"/>
        <v>167943</v>
      </c>
      <c r="G32" s="112">
        <f t="shared" si="4"/>
        <v>91.796710594640103</v>
      </c>
      <c r="H32" s="112">
        <f t="shared" si="5"/>
        <v>91.796710594640103</v>
      </c>
      <c r="I32" s="123"/>
      <c r="J32" s="152">
        <f>148415</f>
        <v>148415</v>
      </c>
      <c r="K32" s="151"/>
      <c r="L32" s="144">
        <f>E33+E40+E43</f>
        <v>124588</v>
      </c>
    </row>
    <row r="33" spans="1:11" s="141" customFormat="1" ht="39.950000000000003" customHeight="1" x14ac:dyDescent="0.2">
      <c r="A33" s="37" t="s">
        <v>25</v>
      </c>
      <c r="B33" s="45" t="s">
        <v>200</v>
      </c>
      <c r="C33" s="157">
        <f>C35+C34+C36</f>
        <v>18746</v>
      </c>
      <c r="D33" s="157">
        <f>D35+D34+D36</f>
        <v>18746</v>
      </c>
      <c r="E33" s="157">
        <f t="shared" ref="E33" si="8">E35+E34+E36</f>
        <v>19129</v>
      </c>
      <c r="F33" s="112">
        <f t="shared" si="3"/>
        <v>19129</v>
      </c>
      <c r="G33" s="112">
        <f t="shared" si="4"/>
        <v>102.04310252853944</v>
      </c>
      <c r="H33" s="112">
        <f t="shared" si="5"/>
        <v>102.04310252853944</v>
      </c>
      <c r="I33" s="123">
        <f>E32-167944</f>
        <v>-1</v>
      </c>
      <c r="J33" s="152"/>
      <c r="K33" s="151"/>
    </row>
    <row r="34" spans="1:11" ht="39.950000000000003" customHeight="1" x14ac:dyDescent="0.25">
      <c r="A34" s="44"/>
      <c r="B34" s="55" t="s">
        <v>220</v>
      </c>
      <c r="C34" s="116"/>
      <c r="D34" s="75"/>
      <c r="E34" s="153"/>
      <c r="F34" s="114">
        <f t="shared" si="3"/>
        <v>0</v>
      </c>
      <c r="G34" s="107"/>
      <c r="H34" s="107"/>
      <c r="I34" s="122"/>
    </row>
    <row r="35" spans="1:11" ht="39.950000000000003" customHeight="1" x14ac:dyDescent="0.25">
      <c r="A35" s="44"/>
      <c r="B35" s="50" t="s">
        <v>202</v>
      </c>
      <c r="C35" s="75">
        <v>13446</v>
      </c>
      <c r="D35" s="75">
        <f t="shared" ref="D35:D36" si="9">C35</f>
        <v>13446</v>
      </c>
      <c r="E35" s="153">
        <f>K11</f>
        <v>16272.9</v>
      </c>
      <c r="F35" s="114">
        <f t="shared" si="3"/>
        <v>16272.9</v>
      </c>
      <c r="G35" s="107"/>
      <c r="H35" s="107">
        <f t="shared" si="5"/>
        <v>121.02409638554217</v>
      </c>
      <c r="I35" s="122"/>
    </row>
    <row r="36" spans="1:11" ht="39.950000000000003" customHeight="1" x14ac:dyDescent="0.25">
      <c r="A36" s="44"/>
      <c r="B36" s="50" t="s">
        <v>203</v>
      </c>
      <c r="C36" s="75">
        <v>5300</v>
      </c>
      <c r="D36" s="75">
        <f t="shared" si="9"/>
        <v>5300</v>
      </c>
      <c r="E36" s="127">
        <f>J11</f>
        <v>2856.1</v>
      </c>
      <c r="F36" s="114">
        <f t="shared" si="3"/>
        <v>2856.1</v>
      </c>
      <c r="G36" s="107">
        <f t="shared" si="4"/>
        <v>53.888679245283022</v>
      </c>
      <c r="H36" s="107">
        <f t="shared" si="5"/>
        <v>53.888679245283022</v>
      </c>
      <c r="I36" s="122"/>
    </row>
    <row r="37" spans="1:11" s="141" customFormat="1" ht="39.950000000000003" customHeight="1" x14ac:dyDescent="0.2">
      <c r="A37" s="109" t="s">
        <v>35</v>
      </c>
      <c r="B37" s="111" t="s">
        <v>47</v>
      </c>
      <c r="C37" s="158"/>
      <c r="D37" s="158"/>
      <c r="E37" s="113"/>
      <c r="F37" s="113">
        <f>E37</f>
        <v>0</v>
      </c>
      <c r="G37" s="112"/>
      <c r="H37" s="112"/>
      <c r="I37" s="121"/>
      <c r="J37" s="151"/>
      <c r="K37" s="151"/>
    </row>
    <row r="38" spans="1:11" s="141" customFormat="1" ht="39.950000000000003" customHeight="1" x14ac:dyDescent="0.2">
      <c r="A38" s="103" t="s">
        <v>46</v>
      </c>
      <c r="B38" s="105" t="s">
        <v>49</v>
      </c>
      <c r="C38" s="154"/>
      <c r="D38" s="154"/>
      <c r="E38" s="155">
        <v>23836</v>
      </c>
      <c r="F38" s="113">
        <f t="shared" si="3"/>
        <v>23836</v>
      </c>
      <c r="G38" s="112"/>
      <c r="H38" s="112"/>
      <c r="I38" s="121">
        <v>23836</v>
      </c>
      <c r="J38" s="151"/>
      <c r="K38" s="151"/>
    </row>
    <row r="39" spans="1:11" s="141" customFormat="1" ht="39.950000000000003" customHeight="1" x14ac:dyDescent="0.2">
      <c r="A39" s="103" t="s">
        <v>48</v>
      </c>
      <c r="B39" s="105" t="s">
        <v>51</v>
      </c>
      <c r="C39" s="154"/>
      <c r="D39" s="154"/>
      <c r="E39" s="155">
        <v>19519</v>
      </c>
      <c r="F39" s="113">
        <f t="shared" si="3"/>
        <v>19519</v>
      </c>
      <c r="G39" s="112"/>
      <c r="H39" s="112"/>
      <c r="I39" s="121">
        <v>19519</v>
      </c>
      <c r="J39" s="151"/>
      <c r="K39" s="151"/>
    </row>
    <row r="40" spans="1:11" s="141" customFormat="1" ht="39.950000000000003" customHeight="1" x14ac:dyDescent="0.2">
      <c r="A40" s="103" t="s">
        <v>50</v>
      </c>
      <c r="B40" s="105" t="s">
        <v>53</v>
      </c>
      <c r="C40" s="113">
        <f>C41+C42</f>
        <v>164205</v>
      </c>
      <c r="D40" s="113">
        <f>D41+D42</f>
        <v>164205</v>
      </c>
      <c r="E40" s="113">
        <f>E41+E42</f>
        <v>105059</v>
      </c>
      <c r="F40" s="113">
        <f t="shared" si="3"/>
        <v>105059</v>
      </c>
      <c r="G40" s="112">
        <f t="shared" si="4"/>
        <v>63.98039036570141</v>
      </c>
      <c r="H40" s="112">
        <f t="shared" si="5"/>
        <v>63.98039036570141</v>
      </c>
      <c r="I40" s="123">
        <f>I41+I42</f>
        <v>339000</v>
      </c>
      <c r="J40" s="151"/>
      <c r="K40" s="151"/>
    </row>
    <row r="41" spans="1:11" ht="39.950000000000003" customHeight="1" x14ac:dyDescent="0.25">
      <c r="A41" s="104"/>
      <c r="B41" s="106" t="s">
        <v>54</v>
      </c>
      <c r="C41" s="114">
        <f>126844+30451</f>
        <v>157295</v>
      </c>
      <c r="D41" s="114">
        <f>C41</f>
        <v>157295</v>
      </c>
      <c r="E41" s="114">
        <v>78642</v>
      </c>
      <c r="F41" s="114">
        <f t="shared" si="3"/>
        <v>78642</v>
      </c>
      <c r="G41" s="107">
        <f t="shared" si="4"/>
        <v>49.996503385358722</v>
      </c>
      <c r="H41" s="107">
        <f t="shared" si="5"/>
        <v>49.996503385358722</v>
      </c>
      <c r="I41" s="124">
        <v>79000</v>
      </c>
    </row>
    <row r="42" spans="1:11" ht="39.950000000000003" customHeight="1" x14ac:dyDescent="0.25">
      <c r="A42" s="118"/>
      <c r="B42" s="119" t="s">
        <v>55</v>
      </c>
      <c r="C42" s="120">
        <v>6910</v>
      </c>
      <c r="D42" s="120">
        <f>C42</f>
        <v>6910</v>
      </c>
      <c r="E42" s="128">
        <v>26417</v>
      </c>
      <c r="F42" s="114">
        <f t="shared" si="3"/>
        <v>26417</v>
      </c>
      <c r="G42" s="107">
        <f t="shared" si="4"/>
        <v>382.30101302460201</v>
      </c>
      <c r="H42" s="112"/>
      <c r="I42" s="122">
        <v>260000</v>
      </c>
    </row>
    <row r="43" spans="1:11" s="141" customFormat="1" ht="39.950000000000003" customHeight="1" x14ac:dyDescent="0.2">
      <c r="A43" s="125" t="s">
        <v>52</v>
      </c>
      <c r="B43" s="126" t="s">
        <v>216</v>
      </c>
      <c r="C43" s="145"/>
      <c r="D43" s="145"/>
      <c r="E43" s="146">
        <v>400</v>
      </c>
      <c r="F43" s="113">
        <f t="shared" si="3"/>
        <v>400</v>
      </c>
      <c r="G43" s="112"/>
      <c r="H43" s="112"/>
      <c r="I43" s="141">
        <v>400</v>
      </c>
      <c r="J43" s="151"/>
      <c r="K43" s="151"/>
    </row>
  </sheetData>
  <mergeCells count="9">
    <mergeCell ref="J8:K8"/>
    <mergeCell ref="A4:H4"/>
    <mergeCell ref="A7:A8"/>
    <mergeCell ref="B7:B8"/>
    <mergeCell ref="C7:D7"/>
    <mergeCell ref="E7:F7"/>
    <mergeCell ref="G7:H7"/>
    <mergeCell ref="F6:H6"/>
    <mergeCell ref="A5:H5"/>
  </mergeCells>
  <pageMargins left="0.7" right="0.45" top="0.5" bottom="0.5" header="0.3" footer="0.3"/>
  <pageSetup paperSize="9" scale="81" orientation="portrait" horizontalDpi="0" verticalDpi="0" r:id="rId1"/>
  <colBreaks count="1" manualBreakCount="1">
    <brk id="8"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L63"/>
  <sheetViews>
    <sheetView tabSelected="1" zoomScaleNormal="100" workbookViewId="0">
      <selection activeCell="B8" sqref="B8"/>
    </sheetView>
  </sheetViews>
  <sheetFormatPr defaultRowHeight="15.75" x14ac:dyDescent="0.25"/>
  <cols>
    <col min="1" max="1" width="9.140625" style="178"/>
    <col min="2" max="2" width="60.28515625" style="177" customWidth="1"/>
    <col min="3" max="3" width="13.28515625" style="176" customWidth="1"/>
    <col min="4" max="4" width="0" style="176" hidden="1" customWidth="1"/>
    <col min="5" max="5" width="0.140625" style="176" customWidth="1"/>
    <col min="6" max="6" width="15.42578125" style="176" customWidth="1"/>
    <col min="7" max="7" width="0" style="176" hidden="1" customWidth="1"/>
    <col min="8" max="8" width="0.140625" style="176" customWidth="1"/>
    <col min="9" max="9" width="13.140625" style="176" bestFit="1" customWidth="1"/>
    <col min="10" max="10" width="17.85546875" style="176" customWidth="1"/>
    <col min="11" max="16384" width="9.140625" style="177"/>
  </cols>
  <sheetData>
    <row r="1" spans="1:12" x14ac:dyDescent="0.25">
      <c r="A1" s="235" t="s">
        <v>241</v>
      </c>
      <c r="B1" s="235"/>
      <c r="H1" s="232" t="s">
        <v>240</v>
      </c>
      <c r="I1" s="232"/>
      <c r="J1" s="232"/>
    </row>
    <row r="2" spans="1:12" x14ac:dyDescent="0.25">
      <c r="A2" s="235" t="s">
        <v>242</v>
      </c>
      <c r="B2" s="235"/>
    </row>
    <row r="3" spans="1:12" ht="49.5" customHeight="1" x14ac:dyDescent="0.25">
      <c r="A3" s="233" t="s">
        <v>248</v>
      </c>
      <c r="B3" s="221"/>
      <c r="C3" s="221"/>
      <c r="D3" s="221"/>
      <c r="E3" s="221"/>
      <c r="F3" s="221"/>
      <c r="G3" s="221"/>
      <c r="H3" s="221"/>
      <c r="I3" s="221"/>
      <c r="J3" s="221"/>
    </row>
    <row r="4" spans="1:12" ht="27.75" customHeight="1" x14ac:dyDescent="0.25">
      <c r="A4" s="225" t="s">
        <v>253</v>
      </c>
      <c r="B4" s="225"/>
      <c r="C4" s="225"/>
      <c r="D4" s="225"/>
      <c r="E4" s="225"/>
      <c r="F4" s="225"/>
      <c r="G4" s="225"/>
      <c r="H4" s="225"/>
      <c r="I4" s="225"/>
      <c r="J4" s="225"/>
    </row>
    <row r="5" spans="1:12" x14ac:dyDescent="0.25">
      <c r="J5" s="179" t="s">
        <v>231</v>
      </c>
    </row>
    <row r="6" spans="1:12" ht="40.5" customHeight="1" x14ac:dyDescent="0.25">
      <c r="A6" s="234" t="s">
        <v>16</v>
      </c>
      <c r="B6" s="234" t="s">
        <v>0</v>
      </c>
      <c r="C6" s="236" t="s">
        <v>132</v>
      </c>
      <c r="D6" s="236"/>
      <c r="E6" s="236"/>
      <c r="F6" s="234" t="s">
        <v>249</v>
      </c>
      <c r="G6" s="162"/>
      <c r="H6" s="162"/>
      <c r="I6" s="236" t="s">
        <v>243</v>
      </c>
      <c r="J6" s="236" t="s">
        <v>244</v>
      </c>
    </row>
    <row r="7" spans="1:12" ht="66" customHeight="1" x14ac:dyDescent="0.25">
      <c r="A7" s="234"/>
      <c r="B7" s="234"/>
      <c r="C7" s="236"/>
      <c r="D7" s="236"/>
      <c r="E7" s="236"/>
      <c r="F7" s="234"/>
      <c r="G7" s="161" t="s">
        <v>133</v>
      </c>
      <c r="H7" s="161" t="s">
        <v>134</v>
      </c>
      <c r="I7" s="236"/>
      <c r="J7" s="236"/>
    </row>
    <row r="8" spans="1:12" x14ac:dyDescent="0.25">
      <c r="A8" s="163" t="s">
        <v>20</v>
      </c>
      <c r="B8" s="163" t="s">
        <v>21</v>
      </c>
      <c r="C8" s="164">
        <v>1</v>
      </c>
      <c r="D8" s="164">
        <v>2</v>
      </c>
      <c r="E8" s="164">
        <v>3</v>
      </c>
      <c r="F8" s="164">
        <v>2</v>
      </c>
      <c r="G8" s="164">
        <v>5</v>
      </c>
      <c r="H8" s="164">
        <v>6</v>
      </c>
      <c r="I8" s="164" t="s">
        <v>122</v>
      </c>
      <c r="J8" s="164">
        <v>4</v>
      </c>
    </row>
    <row r="9" spans="1:12" s="181" customFormat="1" ht="30" customHeight="1" x14ac:dyDescent="0.25">
      <c r="A9" s="37" t="s">
        <v>20</v>
      </c>
      <c r="B9" s="165" t="s">
        <v>250</v>
      </c>
      <c r="C9" s="166">
        <f>C10</f>
        <v>22350</v>
      </c>
      <c r="D9" s="166"/>
      <c r="E9" s="166"/>
      <c r="F9" s="166">
        <f>F10</f>
        <v>24447</v>
      </c>
      <c r="G9" s="166"/>
      <c r="H9" s="166"/>
      <c r="I9" s="161">
        <f>F9/C9*100</f>
        <v>109.38255033557047</v>
      </c>
      <c r="J9" s="161"/>
      <c r="K9" s="180"/>
      <c r="L9" s="180"/>
    </row>
    <row r="10" spans="1:12" s="181" customFormat="1" ht="30" customHeight="1" x14ac:dyDescent="0.25">
      <c r="A10" s="37" t="s">
        <v>25</v>
      </c>
      <c r="B10" s="165" t="s">
        <v>245</v>
      </c>
      <c r="C10" s="166">
        <f>'114CKTC'!C11</f>
        <v>22350</v>
      </c>
      <c r="D10" s="166"/>
      <c r="E10" s="166"/>
      <c r="F10" s="166">
        <f>F11+F12+F13+F14+F19+F20+F21+F22+F23+F25+F26+F27+F28+F30</f>
        <v>24447</v>
      </c>
      <c r="G10" s="166"/>
      <c r="H10" s="166"/>
      <c r="I10" s="161">
        <f t="shared" ref="I10:I44" si="0">F10/C10*100</f>
        <v>109.38255033557047</v>
      </c>
      <c r="J10" s="161"/>
      <c r="K10" s="180"/>
      <c r="L10" s="180"/>
    </row>
    <row r="11" spans="1:12" ht="30" customHeight="1" x14ac:dyDescent="0.25">
      <c r="A11" s="38">
        <v>1</v>
      </c>
      <c r="B11" s="129" t="s">
        <v>181</v>
      </c>
      <c r="C11" s="167">
        <f>'114CKTC'!C12</f>
        <v>0</v>
      </c>
      <c r="D11" s="167"/>
      <c r="E11" s="167"/>
      <c r="F11" s="167">
        <f>'114CKTC'!E12</f>
        <v>0</v>
      </c>
      <c r="G11" s="167"/>
      <c r="H11" s="167"/>
      <c r="I11" s="161"/>
      <c r="J11" s="164"/>
      <c r="K11" s="176"/>
    </row>
    <row r="12" spans="1:12" ht="30" customHeight="1" x14ac:dyDescent="0.25">
      <c r="A12" s="38">
        <v>2</v>
      </c>
      <c r="B12" s="129" t="s">
        <v>182</v>
      </c>
      <c r="C12" s="167">
        <f>'114CKTC'!C13</f>
        <v>0</v>
      </c>
      <c r="D12" s="167"/>
      <c r="E12" s="167"/>
      <c r="F12" s="167">
        <f>'114CKTC'!E13</f>
        <v>0</v>
      </c>
      <c r="G12" s="167"/>
      <c r="H12" s="167"/>
      <c r="I12" s="161"/>
      <c r="J12" s="164"/>
      <c r="K12" s="176"/>
    </row>
    <row r="13" spans="1:12" ht="30" customHeight="1" x14ac:dyDescent="0.25">
      <c r="A13" s="38">
        <v>3</v>
      </c>
      <c r="B13" s="168" t="s">
        <v>183</v>
      </c>
      <c r="C13" s="167">
        <f>'114CKTC'!C14</f>
        <v>0</v>
      </c>
      <c r="D13" s="167"/>
      <c r="E13" s="167"/>
      <c r="F13" s="167">
        <f>'114CKTC'!E14</f>
        <v>0</v>
      </c>
      <c r="G13" s="167"/>
      <c r="H13" s="167"/>
      <c r="I13" s="161"/>
      <c r="J13" s="164"/>
      <c r="K13" s="176"/>
    </row>
    <row r="14" spans="1:12" ht="30" customHeight="1" x14ac:dyDescent="0.25">
      <c r="A14" s="38">
        <v>4</v>
      </c>
      <c r="B14" s="168" t="s">
        <v>184</v>
      </c>
      <c r="C14" s="167">
        <f>'114CKTC'!C15</f>
        <v>12445</v>
      </c>
      <c r="D14" s="167"/>
      <c r="E14" s="167"/>
      <c r="F14" s="167">
        <f>F15+F16+F17+F18</f>
        <v>19240</v>
      </c>
      <c r="G14" s="167"/>
      <c r="H14" s="167"/>
      <c r="I14" s="161"/>
      <c r="J14" s="164"/>
      <c r="K14" s="176"/>
    </row>
    <row r="15" spans="1:12" ht="30" customHeight="1" x14ac:dyDescent="0.25">
      <c r="A15" s="191" t="s">
        <v>44</v>
      </c>
      <c r="B15" s="168" t="s">
        <v>221</v>
      </c>
      <c r="C15" s="167">
        <f>'114CKTC'!C16</f>
        <v>1810</v>
      </c>
      <c r="D15" s="167"/>
      <c r="E15" s="167"/>
      <c r="F15" s="167">
        <v>1569</v>
      </c>
      <c r="G15" s="167"/>
      <c r="H15" s="167"/>
      <c r="I15" s="161"/>
      <c r="J15" s="164"/>
      <c r="K15" s="176"/>
    </row>
    <row r="16" spans="1:12" ht="30" customHeight="1" x14ac:dyDescent="0.25">
      <c r="A16" s="191" t="s">
        <v>44</v>
      </c>
      <c r="B16" s="168" t="s">
        <v>186</v>
      </c>
      <c r="C16" s="167">
        <f>'114CKTC'!C17</f>
        <v>10</v>
      </c>
      <c r="D16" s="167"/>
      <c r="E16" s="167"/>
      <c r="F16" s="167"/>
      <c r="G16" s="167"/>
      <c r="H16" s="167"/>
      <c r="I16" s="161"/>
      <c r="J16" s="164"/>
      <c r="K16" s="176"/>
    </row>
    <row r="17" spans="1:11" ht="30" customHeight="1" x14ac:dyDescent="0.25">
      <c r="A17" s="191" t="s">
        <v>44</v>
      </c>
      <c r="B17" s="168" t="s">
        <v>224</v>
      </c>
      <c r="C17" s="167">
        <f>'114CKTC'!C18</f>
        <v>10535</v>
      </c>
      <c r="D17" s="167"/>
      <c r="E17" s="167"/>
      <c r="F17" s="167">
        <v>17671</v>
      </c>
      <c r="G17" s="167"/>
      <c r="H17" s="167"/>
      <c r="I17" s="161"/>
      <c r="J17" s="164"/>
      <c r="K17" s="176"/>
    </row>
    <row r="18" spans="1:11" ht="30" customHeight="1" x14ac:dyDescent="0.25">
      <c r="A18" s="191" t="s">
        <v>44</v>
      </c>
      <c r="B18" s="168" t="s">
        <v>188</v>
      </c>
      <c r="C18" s="167">
        <f>'114CKTC'!C19</f>
        <v>90</v>
      </c>
      <c r="D18" s="167"/>
      <c r="E18" s="167"/>
      <c r="F18" s="167"/>
      <c r="G18" s="167"/>
      <c r="H18" s="167"/>
      <c r="I18" s="161"/>
      <c r="J18" s="164"/>
      <c r="K18" s="176"/>
    </row>
    <row r="19" spans="1:11" ht="30" customHeight="1" x14ac:dyDescent="0.25">
      <c r="A19" s="38">
        <v>5</v>
      </c>
      <c r="B19" s="129" t="s">
        <v>225</v>
      </c>
      <c r="C19" s="167">
        <f>'114CKTC'!C20</f>
        <v>3755</v>
      </c>
      <c r="D19" s="167"/>
      <c r="E19" s="167"/>
      <c r="F19" s="167">
        <v>2988</v>
      </c>
      <c r="G19" s="167"/>
      <c r="H19" s="167"/>
      <c r="I19" s="161"/>
      <c r="J19" s="164"/>
      <c r="K19" s="176"/>
    </row>
    <row r="20" spans="1:11" ht="30" customHeight="1" x14ac:dyDescent="0.25">
      <c r="A20" s="38">
        <v>6</v>
      </c>
      <c r="B20" s="129" t="s">
        <v>228</v>
      </c>
      <c r="C20" s="167">
        <f>'114CKTC'!C21</f>
        <v>0</v>
      </c>
      <c r="D20" s="167"/>
      <c r="E20" s="167"/>
      <c r="F20" s="167"/>
      <c r="G20" s="167"/>
      <c r="H20" s="167"/>
      <c r="I20" s="161"/>
      <c r="J20" s="164"/>
      <c r="K20" s="176"/>
    </row>
    <row r="21" spans="1:11" ht="30" customHeight="1" x14ac:dyDescent="0.25">
      <c r="A21" s="38">
        <v>7</v>
      </c>
      <c r="B21" s="168" t="s">
        <v>190</v>
      </c>
      <c r="C21" s="167">
        <f>'114CKTC'!C22</f>
        <v>2480</v>
      </c>
      <c r="D21" s="167"/>
      <c r="E21" s="167"/>
      <c r="F21" s="167"/>
      <c r="G21" s="167"/>
      <c r="H21" s="167"/>
      <c r="I21" s="161"/>
      <c r="J21" s="164"/>
      <c r="K21" s="176"/>
    </row>
    <row r="22" spans="1:11" ht="30" customHeight="1" x14ac:dyDescent="0.25">
      <c r="A22" s="38">
        <v>8</v>
      </c>
      <c r="B22" s="168" t="s">
        <v>222</v>
      </c>
      <c r="C22" s="167">
        <f>'114CKTC'!C23</f>
        <v>0</v>
      </c>
      <c r="D22" s="167"/>
      <c r="E22" s="167"/>
      <c r="F22" s="167"/>
      <c r="G22" s="167"/>
      <c r="H22" s="167"/>
      <c r="I22" s="161"/>
      <c r="J22" s="164"/>
      <c r="K22" s="176"/>
    </row>
    <row r="23" spans="1:11" ht="30" customHeight="1" x14ac:dyDescent="0.25">
      <c r="A23" s="38">
        <v>9</v>
      </c>
      <c r="B23" s="169" t="s">
        <v>223</v>
      </c>
      <c r="C23" s="167">
        <f>'114CKTC'!C24</f>
        <v>305</v>
      </c>
      <c r="D23" s="167"/>
      <c r="E23" s="167"/>
      <c r="F23" s="167">
        <v>145</v>
      </c>
      <c r="G23" s="167"/>
      <c r="H23" s="167"/>
      <c r="I23" s="161"/>
      <c r="J23" s="164"/>
      <c r="K23" s="176"/>
    </row>
    <row r="24" spans="1:11" ht="30" customHeight="1" x14ac:dyDescent="0.25">
      <c r="A24" s="189" t="s">
        <v>44</v>
      </c>
      <c r="B24" s="169" t="s">
        <v>192</v>
      </c>
      <c r="C24" s="167">
        <f>'114CKTC'!C25</f>
        <v>10</v>
      </c>
      <c r="D24" s="167"/>
      <c r="E24" s="167"/>
      <c r="F24" s="167"/>
      <c r="G24" s="167"/>
      <c r="H24" s="167"/>
      <c r="I24" s="161"/>
      <c r="J24" s="164"/>
      <c r="K24" s="176"/>
    </row>
    <row r="25" spans="1:11" ht="30" customHeight="1" x14ac:dyDescent="0.25">
      <c r="A25" s="38">
        <v>10</v>
      </c>
      <c r="B25" s="168" t="s">
        <v>227</v>
      </c>
      <c r="C25" s="167">
        <f>'114CKTC'!C26</f>
        <v>1850</v>
      </c>
      <c r="D25" s="167"/>
      <c r="E25" s="167"/>
      <c r="F25" s="167">
        <v>1553</v>
      </c>
      <c r="G25" s="167"/>
      <c r="H25" s="167"/>
      <c r="I25" s="161"/>
      <c r="J25" s="164"/>
      <c r="K25" s="176"/>
    </row>
    <row r="26" spans="1:11" ht="30" customHeight="1" x14ac:dyDescent="0.25">
      <c r="A26" s="38">
        <v>11</v>
      </c>
      <c r="B26" s="168" t="s">
        <v>194</v>
      </c>
      <c r="C26" s="167">
        <f>'114CKTC'!C27</f>
        <v>0</v>
      </c>
      <c r="D26" s="167"/>
      <c r="E26" s="167"/>
      <c r="F26" s="167"/>
      <c r="G26" s="167"/>
      <c r="H26" s="167"/>
      <c r="I26" s="161"/>
      <c r="J26" s="164"/>
      <c r="K26" s="176"/>
    </row>
    <row r="27" spans="1:11" ht="30" customHeight="1" x14ac:dyDescent="0.25">
      <c r="A27" s="38">
        <v>12</v>
      </c>
      <c r="B27" s="168" t="s">
        <v>195</v>
      </c>
      <c r="C27" s="167">
        <f>'114CKTC'!C28</f>
        <v>0</v>
      </c>
      <c r="D27" s="167"/>
      <c r="E27" s="167"/>
      <c r="F27" s="167"/>
      <c r="G27" s="167"/>
      <c r="H27" s="167"/>
      <c r="I27" s="161"/>
      <c r="J27" s="164"/>
      <c r="K27" s="176"/>
    </row>
    <row r="28" spans="1:11" ht="30" customHeight="1" x14ac:dyDescent="0.25">
      <c r="A28" s="43">
        <v>13</v>
      </c>
      <c r="B28" s="70" t="s">
        <v>226</v>
      </c>
      <c r="C28" s="167">
        <f>'114CKTC'!C29</f>
        <v>1515</v>
      </c>
      <c r="D28" s="167"/>
      <c r="E28" s="167"/>
      <c r="F28" s="167">
        <v>521</v>
      </c>
      <c r="G28" s="167"/>
      <c r="H28" s="167"/>
      <c r="I28" s="161"/>
      <c r="J28" s="164"/>
      <c r="K28" s="176"/>
    </row>
    <row r="29" spans="1:11" ht="30" customHeight="1" x14ac:dyDescent="0.25">
      <c r="A29" s="190" t="s">
        <v>44</v>
      </c>
      <c r="B29" s="70" t="s">
        <v>197</v>
      </c>
      <c r="C29" s="167">
        <f>'114CKTC'!C30</f>
        <v>265</v>
      </c>
      <c r="D29" s="167"/>
      <c r="E29" s="167"/>
      <c r="F29" s="167">
        <v>117</v>
      </c>
      <c r="G29" s="167"/>
      <c r="H29" s="167"/>
      <c r="I29" s="161"/>
      <c r="J29" s="164"/>
      <c r="K29" s="176"/>
    </row>
    <row r="30" spans="1:11" ht="30" customHeight="1" x14ac:dyDescent="0.25">
      <c r="A30" s="43">
        <v>14</v>
      </c>
      <c r="B30" s="70" t="s">
        <v>198</v>
      </c>
      <c r="C30" s="167">
        <f>'114CKTC'!C31</f>
        <v>0</v>
      </c>
      <c r="D30" s="167"/>
      <c r="E30" s="167"/>
      <c r="F30" s="167"/>
      <c r="G30" s="167"/>
      <c r="H30" s="167"/>
      <c r="I30" s="161"/>
      <c r="J30" s="164"/>
      <c r="K30" s="176"/>
    </row>
    <row r="31" spans="1:11" s="181" customFormat="1" ht="30" customHeight="1" x14ac:dyDescent="0.25">
      <c r="A31" s="159" t="s">
        <v>35</v>
      </c>
      <c r="B31" s="170" t="s">
        <v>247</v>
      </c>
      <c r="C31" s="166">
        <f>C32+C35+C36+C37+C38+C41</f>
        <v>182951</v>
      </c>
      <c r="D31" s="166">
        <f t="shared" ref="D31:F31" si="1">D32+D35+D36+D37+D38+D41</f>
        <v>0</v>
      </c>
      <c r="E31" s="166">
        <f t="shared" si="1"/>
        <v>0</v>
      </c>
      <c r="F31" s="166">
        <f t="shared" si="1"/>
        <v>217483</v>
      </c>
      <c r="G31" s="166"/>
      <c r="H31" s="166"/>
      <c r="I31" s="161">
        <f t="shared" si="0"/>
        <v>118.87499931675694</v>
      </c>
      <c r="J31" s="161"/>
      <c r="K31" s="180"/>
    </row>
    <row r="32" spans="1:11" s="181" customFormat="1" ht="30" customHeight="1" x14ac:dyDescent="0.25">
      <c r="A32" s="37">
        <v>1</v>
      </c>
      <c r="B32" s="165" t="s">
        <v>200</v>
      </c>
      <c r="C32" s="166">
        <f>C33+C34</f>
        <v>18746</v>
      </c>
      <c r="D32" s="166">
        <f t="shared" ref="D32:F32" si="2">D33+D34</f>
        <v>0</v>
      </c>
      <c r="E32" s="166">
        <f t="shared" si="2"/>
        <v>0</v>
      </c>
      <c r="F32" s="166">
        <f t="shared" si="2"/>
        <v>18746</v>
      </c>
      <c r="G32" s="166"/>
      <c r="H32" s="166"/>
      <c r="I32" s="161">
        <f t="shared" si="0"/>
        <v>100</v>
      </c>
      <c r="J32" s="161"/>
      <c r="K32" s="180"/>
    </row>
    <row r="33" spans="1:12" ht="30" customHeight="1" x14ac:dyDescent="0.25">
      <c r="A33" s="189" t="s">
        <v>44</v>
      </c>
      <c r="B33" s="171" t="s">
        <v>202</v>
      </c>
      <c r="C33" s="167">
        <f>'114CKTC'!C35</f>
        <v>13446</v>
      </c>
      <c r="D33" s="167"/>
      <c r="E33" s="167"/>
      <c r="F33" s="167">
        <v>13446</v>
      </c>
      <c r="G33" s="167"/>
      <c r="H33" s="167"/>
      <c r="I33" s="164">
        <f t="shared" si="0"/>
        <v>100</v>
      </c>
      <c r="J33" s="164"/>
      <c r="K33" s="176"/>
    </row>
    <row r="34" spans="1:12" ht="30" customHeight="1" x14ac:dyDescent="0.25">
      <c r="A34" s="189" t="s">
        <v>44</v>
      </c>
      <c r="B34" s="171" t="s">
        <v>203</v>
      </c>
      <c r="C34" s="167">
        <f>'114CKTC'!C36</f>
        <v>5300</v>
      </c>
      <c r="D34" s="167"/>
      <c r="E34" s="167"/>
      <c r="F34" s="167">
        <v>5300</v>
      </c>
      <c r="G34" s="167"/>
      <c r="H34" s="167"/>
      <c r="I34" s="164">
        <f t="shared" si="0"/>
        <v>100</v>
      </c>
      <c r="J34" s="164"/>
      <c r="K34" s="176"/>
    </row>
    <row r="35" spans="1:12" s="181" customFormat="1" ht="30" customHeight="1" x14ac:dyDescent="0.25">
      <c r="A35" s="125">
        <v>2</v>
      </c>
      <c r="B35" s="126" t="s">
        <v>47</v>
      </c>
      <c r="C35" s="166">
        <f>'114CKTC'!C37</f>
        <v>0</v>
      </c>
      <c r="D35" s="166"/>
      <c r="E35" s="166"/>
      <c r="F35" s="166">
        <f>'114CKTC'!E37</f>
        <v>0</v>
      </c>
      <c r="G35" s="166"/>
      <c r="H35" s="166"/>
      <c r="I35" s="161"/>
      <c r="J35" s="161"/>
      <c r="K35" s="180"/>
    </row>
    <row r="36" spans="1:12" s="181" customFormat="1" ht="30" customHeight="1" x14ac:dyDescent="0.25">
      <c r="A36" s="125">
        <v>3</v>
      </c>
      <c r="B36" s="126" t="s">
        <v>49</v>
      </c>
      <c r="C36" s="166">
        <f>'114CKTC'!C38</f>
        <v>0</v>
      </c>
      <c r="D36" s="166"/>
      <c r="E36" s="166"/>
      <c r="F36" s="166">
        <f>'114CKTC'!E38</f>
        <v>23836</v>
      </c>
      <c r="G36" s="166"/>
      <c r="H36" s="166"/>
      <c r="I36" s="161"/>
      <c r="J36" s="161"/>
      <c r="K36" s="180"/>
    </row>
    <row r="37" spans="1:12" s="181" customFormat="1" ht="30" customHeight="1" x14ac:dyDescent="0.25">
      <c r="A37" s="125">
        <v>4</v>
      </c>
      <c r="B37" s="126" t="s">
        <v>51</v>
      </c>
      <c r="C37" s="166">
        <f>'114CKTC'!C39</f>
        <v>0</v>
      </c>
      <c r="D37" s="166"/>
      <c r="E37" s="166"/>
      <c r="F37" s="166">
        <f>'114CKTC'!E39</f>
        <v>19519</v>
      </c>
      <c r="G37" s="166"/>
      <c r="H37" s="166"/>
      <c r="I37" s="161"/>
      <c r="J37" s="161"/>
      <c r="K37" s="180"/>
    </row>
    <row r="38" spans="1:12" s="181" customFormat="1" ht="30" customHeight="1" x14ac:dyDescent="0.25">
      <c r="A38" s="125">
        <v>5</v>
      </c>
      <c r="B38" s="126" t="s">
        <v>53</v>
      </c>
      <c r="C38" s="166">
        <f>C39+C40</f>
        <v>164205</v>
      </c>
      <c r="D38" s="166">
        <f t="shared" ref="D38:F38" si="3">D39+D40</f>
        <v>0</v>
      </c>
      <c r="E38" s="166">
        <f t="shared" si="3"/>
        <v>0</v>
      </c>
      <c r="F38" s="166">
        <f t="shared" si="3"/>
        <v>154982</v>
      </c>
      <c r="G38" s="166"/>
      <c r="H38" s="166"/>
      <c r="I38" s="161">
        <f t="shared" si="0"/>
        <v>94.383240461618101</v>
      </c>
      <c r="J38" s="161"/>
      <c r="K38" s="180"/>
    </row>
    <row r="39" spans="1:12" ht="30" customHeight="1" x14ac:dyDescent="0.25">
      <c r="A39" s="192" t="s">
        <v>44</v>
      </c>
      <c r="B39" s="129" t="s">
        <v>252</v>
      </c>
      <c r="C39" s="167">
        <f>'114CKTC'!C41</f>
        <v>157295</v>
      </c>
      <c r="D39" s="167"/>
      <c r="E39" s="167"/>
      <c r="F39" s="167">
        <v>117963</v>
      </c>
      <c r="G39" s="167"/>
      <c r="H39" s="167"/>
      <c r="I39" s="161"/>
      <c r="J39" s="164"/>
      <c r="K39" s="176"/>
    </row>
    <row r="40" spans="1:12" ht="30" customHeight="1" x14ac:dyDescent="0.25">
      <c r="A40" s="192" t="s">
        <v>44</v>
      </c>
      <c r="B40" s="129" t="s">
        <v>207</v>
      </c>
      <c r="C40" s="167">
        <f>'114CKTC'!C42</f>
        <v>6910</v>
      </c>
      <c r="D40" s="167"/>
      <c r="E40" s="167"/>
      <c r="F40" s="167">
        <v>37019</v>
      </c>
      <c r="G40" s="167"/>
      <c r="H40" s="167"/>
      <c r="I40" s="161"/>
      <c r="J40" s="164"/>
      <c r="K40" s="176"/>
    </row>
    <row r="41" spans="1:12" s="181" customFormat="1" ht="30" customHeight="1" x14ac:dyDescent="0.25">
      <c r="A41" s="125">
        <v>6</v>
      </c>
      <c r="B41" s="126" t="s">
        <v>216</v>
      </c>
      <c r="C41" s="166">
        <f>'114CKTC'!C43</f>
        <v>0</v>
      </c>
      <c r="D41" s="166"/>
      <c r="E41" s="166"/>
      <c r="F41" s="166">
        <f>'114CKTC'!E43</f>
        <v>400</v>
      </c>
      <c r="G41" s="166"/>
      <c r="H41" s="166"/>
      <c r="I41" s="161"/>
      <c r="J41" s="161"/>
      <c r="K41" s="180"/>
    </row>
    <row r="42" spans="1:12" s="181" customFormat="1" ht="30" customHeight="1" x14ac:dyDescent="0.25">
      <c r="A42" s="160" t="s">
        <v>21</v>
      </c>
      <c r="B42" s="175" t="s">
        <v>246</v>
      </c>
      <c r="C42" s="166">
        <f>C43+C44</f>
        <v>182951</v>
      </c>
      <c r="D42" s="166">
        <f t="shared" ref="D42:E42" si="4">D43+D44</f>
        <v>34998</v>
      </c>
      <c r="E42" s="166">
        <f t="shared" si="4"/>
        <v>199349</v>
      </c>
      <c r="F42" s="166">
        <f>F43+F44</f>
        <v>174937</v>
      </c>
      <c r="G42" s="166"/>
      <c r="H42" s="166"/>
      <c r="I42" s="161">
        <f t="shared" si="0"/>
        <v>95.619592131226398</v>
      </c>
      <c r="J42" s="161"/>
      <c r="K42" s="180"/>
    </row>
    <row r="43" spans="1:12" s="181" customFormat="1" ht="30" customHeight="1" x14ac:dyDescent="0.25">
      <c r="A43" s="160" t="s">
        <v>25</v>
      </c>
      <c r="B43" s="162" t="s">
        <v>127</v>
      </c>
      <c r="C43" s="166">
        <v>1101</v>
      </c>
      <c r="D43" s="166">
        <f t="shared" ref="D43:E43" si="5">E43+F43</f>
        <v>34998</v>
      </c>
      <c r="E43" s="166">
        <f t="shared" si="5"/>
        <v>17499</v>
      </c>
      <c r="F43" s="166">
        <v>17499</v>
      </c>
      <c r="G43" s="166"/>
      <c r="H43" s="166">
        <v>7657</v>
      </c>
      <c r="I43" s="161"/>
      <c r="J43" s="161"/>
    </row>
    <row r="44" spans="1:12" s="181" customFormat="1" ht="30" customHeight="1" x14ac:dyDescent="0.25">
      <c r="A44" s="160" t="s">
        <v>35</v>
      </c>
      <c r="B44" s="162" t="s">
        <v>128</v>
      </c>
      <c r="C44" s="166">
        <f>SUM(C45:C63)</f>
        <v>181850</v>
      </c>
      <c r="D44" s="166">
        <f t="shared" ref="D44:H44" si="6">SUM(D45:D63)</f>
        <v>0</v>
      </c>
      <c r="E44" s="166">
        <f t="shared" si="6"/>
        <v>181850</v>
      </c>
      <c r="F44" s="166">
        <f t="shared" si="6"/>
        <v>157438</v>
      </c>
      <c r="G44" s="166">
        <f t="shared" si="6"/>
        <v>0</v>
      </c>
      <c r="H44" s="166">
        <f t="shared" si="6"/>
        <v>92007</v>
      </c>
      <c r="I44" s="161">
        <f t="shared" si="0"/>
        <v>86.575749243882314</v>
      </c>
      <c r="J44" s="161"/>
      <c r="K44" s="180"/>
      <c r="L44" s="180"/>
    </row>
    <row r="45" spans="1:12" s="183" customFormat="1" ht="39.75" customHeight="1" x14ac:dyDescent="0.25">
      <c r="A45" s="172">
        <v>1</v>
      </c>
      <c r="B45" s="173" t="s">
        <v>213</v>
      </c>
      <c r="C45" s="174">
        <f t="shared" ref="C45:C61" si="7">E45</f>
        <v>2819</v>
      </c>
      <c r="D45" s="174"/>
      <c r="E45" s="174">
        <v>2819</v>
      </c>
      <c r="F45" s="167">
        <v>452</v>
      </c>
      <c r="G45" s="174"/>
      <c r="H45" s="174">
        <v>452</v>
      </c>
      <c r="I45" s="161"/>
      <c r="J45" s="164"/>
      <c r="K45" s="182"/>
    </row>
    <row r="46" spans="1:12" ht="30" customHeight="1" x14ac:dyDescent="0.25">
      <c r="A46" s="163">
        <v>2</v>
      </c>
      <c r="B46" s="130" t="s">
        <v>171</v>
      </c>
      <c r="C46" s="167">
        <f t="shared" si="7"/>
        <v>4511</v>
      </c>
      <c r="D46" s="167"/>
      <c r="E46" s="167">
        <v>4511</v>
      </c>
      <c r="F46" s="167">
        <v>3760</v>
      </c>
      <c r="G46" s="167"/>
      <c r="H46" s="167">
        <v>2014</v>
      </c>
      <c r="I46" s="161"/>
      <c r="J46" s="164"/>
    </row>
    <row r="47" spans="1:12" ht="30" customHeight="1" x14ac:dyDescent="0.25">
      <c r="A47" s="163">
        <v>3</v>
      </c>
      <c r="B47" s="130" t="s">
        <v>172</v>
      </c>
      <c r="C47" s="167">
        <f t="shared" si="7"/>
        <v>2411</v>
      </c>
      <c r="D47" s="167"/>
      <c r="E47" s="167">
        <v>2411</v>
      </c>
      <c r="F47" s="167">
        <v>1455</v>
      </c>
      <c r="G47" s="167"/>
      <c r="H47" s="167">
        <v>988</v>
      </c>
      <c r="I47" s="161"/>
      <c r="J47" s="164"/>
    </row>
    <row r="48" spans="1:12" ht="30" customHeight="1" x14ac:dyDescent="0.25">
      <c r="A48" s="163">
        <v>4</v>
      </c>
      <c r="B48" s="130" t="s">
        <v>211</v>
      </c>
      <c r="C48" s="167">
        <f t="shared" si="7"/>
        <v>103403</v>
      </c>
      <c r="D48" s="167"/>
      <c r="E48" s="167">
        <v>103403</v>
      </c>
      <c r="F48" s="167">
        <v>70333</v>
      </c>
      <c r="G48" s="167"/>
      <c r="H48" s="167">
        <v>44693</v>
      </c>
      <c r="I48" s="161"/>
      <c r="J48" s="164"/>
    </row>
    <row r="49" spans="1:10" ht="30" customHeight="1" x14ac:dyDescent="0.25">
      <c r="A49" s="163">
        <v>5</v>
      </c>
      <c r="B49" s="130" t="s">
        <v>210</v>
      </c>
      <c r="C49" s="167">
        <f t="shared" si="7"/>
        <v>300</v>
      </c>
      <c r="D49" s="167"/>
      <c r="E49" s="167">
        <v>300</v>
      </c>
      <c r="F49" s="167"/>
      <c r="G49" s="167"/>
      <c r="H49" s="167"/>
      <c r="I49" s="161"/>
      <c r="J49" s="164"/>
    </row>
    <row r="50" spans="1:10" ht="30" customHeight="1" x14ac:dyDescent="0.25">
      <c r="A50" s="163">
        <v>6</v>
      </c>
      <c r="B50" s="130" t="s">
        <v>65</v>
      </c>
      <c r="C50" s="167"/>
      <c r="D50" s="167"/>
      <c r="E50" s="167"/>
      <c r="F50" s="167">
        <f t="shared" ref="F50:F62" si="8">G50+H50</f>
        <v>0</v>
      </c>
      <c r="G50" s="167"/>
      <c r="H50" s="167"/>
      <c r="I50" s="161"/>
      <c r="J50" s="164"/>
    </row>
    <row r="51" spans="1:10" ht="30" customHeight="1" x14ac:dyDescent="0.25">
      <c r="A51" s="163">
        <v>7</v>
      </c>
      <c r="B51" s="130" t="s">
        <v>66</v>
      </c>
      <c r="C51" s="167"/>
      <c r="D51" s="167"/>
      <c r="E51" s="167"/>
      <c r="F51" s="167">
        <v>3618</v>
      </c>
      <c r="G51" s="167"/>
      <c r="H51" s="167">
        <v>2232</v>
      </c>
      <c r="I51" s="161"/>
      <c r="J51" s="164"/>
    </row>
    <row r="52" spans="1:10" ht="30" customHeight="1" x14ac:dyDescent="0.25">
      <c r="A52" s="163">
        <v>8</v>
      </c>
      <c r="B52" s="130" t="s">
        <v>67</v>
      </c>
      <c r="C52" s="167">
        <f t="shared" si="7"/>
        <v>350</v>
      </c>
      <c r="D52" s="167"/>
      <c r="E52" s="167">
        <v>350</v>
      </c>
      <c r="F52" s="167">
        <v>2501</v>
      </c>
      <c r="G52" s="167"/>
      <c r="H52" s="167">
        <v>860</v>
      </c>
      <c r="I52" s="161"/>
      <c r="J52" s="164"/>
    </row>
    <row r="53" spans="1:10" ht="30" customHeight="1" x14ac:dyDescent="0.25">
      <c r="A53" s="163">
        <v>9</v>
      </c>
      <c r="B53" s="130" t="s">
        <v>68</v>
      </c>
      <c r="C53" s="167">
        <f t="shared" si="7"/>
        <v>200</v>
      </c>
      <c r="D53" s="167"/>
      <c r="E53" s="167">
        <v>200</v>
      </c>
      <c r="F53" s="167">
        <v>160</v>
      </c>
      <c r="G53" s="167"/>
      <c r="H53" s="167">
        <v>67</v>
      </c>
      <c r="I53" s="161"/>
      <c r="J53" s="164"/>
    </row>
    <row r="54" spans="1:10" ht="30" customHeight="1" x14ac:dyDescent="0.25">
      <c r="A54" s="163">
        <v>10</v>
      </c>
      <c r="B54" s="130" t="s">
        <v>69</v>
      </c>
      <c r="C54" s="167">
        <f t="shared" si="7"/>
        <v>350</v>
      </c>
      <c r="D54" s="167"/>
      <c r="E54" s="167">
        <v>350</v>
      </c>
      <c r="F54" s="167">
        <v>486</v>
      </c>
      <c r="G54" s="167"/>
      <c r="H54" s="167">
        <v>274</v>
      </c>
      <c r="I54" s="161"/>
      <c r="J54" s="164"/>
    </row>
    <row r="55" spans="1:10" ht="30" customHeight="1" x14ac:dyDescent="0.25">
      <c r="A55" s="163">
        <v>11</v>
      </c>
      <c r="B55" s="130" t="s">
        <v>70</v>
      </c>
      <c r="C55" s="167">
        <f t="shared" si="7"/>
        <v>2600</v>
      </c>
      <c r="D55" s="167"/>
      <c r="E55" s="167">
        <v>2600</v>
      </c>
      <c r="F55" s="167">
        <v>1173</v>
      </c>
      <c r="G55" s="167"/>
      <c r="H55" s="167">
        <v>753</v>
      </c>
      <c r="I55" s="161"/>
      <c r="J55" s="164"/>
    </row>
    <row r="56" spans="1:10" ht="30" customHeight="1" x14ac:dyDescent="0.25">
      <c r="A56" s="163">
        <v>12</v>
      </c>
      <c r="B56" s="130" t="s">
        <v>71</v>
      </c>
      <c r="C56" s="167">
        <f t="shared" si="7"/>
        <v>7323</v>
      </c>
      <c r="D56" s="167"/>
      <c r="E56" s="167">
        <v>7323</v>
      </c>
      <c r="F56" s="167">
        <v>6117</v>
      </c>
      <c r="G56" s="167"/>
      <c r="H56" s="167">
        <v>4559</v>
      </c>
      <c r="I56" s="161"/>
      <c r="J56" s="164"/>
    </row>
    <row r="57" spans="1:10" ht="45.75" customHeight="1" x14ac:dyDescent="0.25">
      <c r="A57" s="163">
        <v>13</v>
      </c>
      <c r="B57" s="130" t="s">
        <v>72</v>
      </c>
      <c r="C57" s="167">
        <f t="shared" si="7"/>
        <v>31051</v>
      </c>
      <c r="D57" s="167"/>
      <c r="E57" s="167">
        <f>25366+5263+422</f>
        <v>31051</v>
      </c>
      <c r="F57" s="167">
        <f>31287-813</f>
        <v>30474</v>
      </c>
      <c r="G57" s="167"/>
      <c r="H57" s="167">
        <f>16078-361-452+3</f>
        <v>15268</v>
      </c>
      <c r="I57" s="161"/>
      <c r="J57" s="164"/>
    </row>
    <row r="58" spans="1:10" ht="30" customHeight="1" x14ac:dyDescent="0.25">
      <c r="A58" s="163">
        <v>14</v>
      </c>
      <c r="B58" s="130" t="s">
        <v>73</v>
      </c>
      <c r="C58" s="167">
        <f t="shared" si="7"/>
        <v>15208</v>
      </c>
      <c r="D58" s="167"/>
      <c r="E58" s="167">
        <v>15208</v>
      </c>
      <c r="F58" s="167">
        <v>26534</v>
      </c>
      <c r="G58" s="167"/>
      <c r="H58" s="167">
        <v>18577</v>
      </c>
      <c r="I58" s="161"/>
      <c r="J58" s="164"/>
    </row>
    <row r="59" spans="1:10" ht="24.75" customHeight="1" x14ac:dyDescent="0.25">
      <c r="A59" s="163">
        <v>15</v>
      </c>
      <c r="B59" s="130" t="s">
        <v>74</v>
      </c>
      <c r="C59" s="167">
        <f t="shared" si="7"/>
        <v>962</v>
      </c>
      <c r="D59" s="184"/>
      <c r="E59" s="167">
        <v>962</v>
      </c>
      <c r="F59" s="167">
        <v>266</v>
      </c>
      <c r="G59" s="184"/>
      <c r="H59" s="184">
        <v>249</v>
      </c>
      <c r="I59" s="161"/>
      <c r="J59" s="164"/>
    </row>
    <row r="60" spans="1:10" ht="25.5" customHeight="1" x14ac:dyDescent="0.25">
      <c r="A60" s="163">
        <v>16</v>
      </c>
      <c r="B60" s="130" t="s">
        <v>75</v>
      </c>
      <c r="C60" s="167">
        <f t="shared" si="7"/>
        <v>3452</v>
      </c>
      <c r="D60" s="184"/>
      <c r="E60" s="167">
        <v>3452</v>
      </c>
      <c r="F60" s="167">
        <f t="shared" si="8"/>
        <v>361</v>
      </c>
      <c r="G60" s="184"/>
      <c r="H60" s="184">
        <v>361</v>
      </c>
      <c r="I60" s="161"/>
      <c r="J60" s="164"/>
    </row>
    <row r="61" spans="1:10" ht="28.5" customHeight="1" x14ac:dyDescent="0.25">
      <c r="A61" s="163">
        <v>17</v>
      </c>
      <c r="B61" s="185" t="s">
        <v>212</v>
      </c>
      <c r="C61" s="167">
        <f t="shared" si="7"/>
        <v>6910</v>
      </c>
      <c r="D61" s="184"/>
      <c r="E61" s="186">
        <v>6910</v>
      </c>
      <c r="F61" s="167">
        <f t="shared" si="8"/>
        <v>0</v>
      </c>
      <c r="G61" s="184"/>
      <c r="H61" s="184"/>
      <c r="I61" s="161"/>
      <c r="J61" s="164"/>
    </row>
    <row r="62" spans="1:10" ht="26.25" customHeight="1" x14ac:dyDescent="0.25">
      <c r="A62" s="163">
        <v>18</v>
      </c>
      <c r="B62" s="129" t="s">
        <v>216</v>
      </c>
      <c r="C62" s="184"/>
      <c r="D62" s="184"/>
      <c r="E62" s="184"/>
      <c r="F62" s="167">
        <f t="shared" si="8"/>
        <v>660</v>
      </c>
      <c r="G62" s="184"/>
      <c r="H62" s="184">
        <v>660</v>
      </c>
      <c r="I62" s="161"/>
      <c r="J62" s="164"/>
    </row>
    <row r="63" spans="1:10" x14ac:dyDescent="0.25">
      <c r="A63" s="187">
        <v>19</v>
      </c>
      <c r="B63" s="185" t="s">
        <v>251</v>
      </c>
      <c r="C63" s="188"/>
      <c r="D63" s="188"/>
      <c r="E63" s="188"/>
      <c r="F63" s="188">
        <v>9088</v>
      </c>
      <c r="G63" s="188"/>
      <c r="H63" s="188"/>
      <c r="I63" s="188"/>
      <c r="J63" s="188"/>
    </row>
  </sheetData>
  <mergeCells count="11">
    <mergeCell ref="H1:J1"/>
    <mergeCell ref="A3:J3"/>
    <mergeCell ref="A6:A7"/>
    <mergeCell ref="B6:B7"/>
    <mergeCell ref="A4:J4"/>
    <mergeCell ref="A1:B1"/>
    <mergeCell ref="A2:B2"/>
    <mergeCell ref="C6:E7"/>
    <mergeCell ref="F6:F7"/>
    <mergeCell ref="I6:I7"/>
    <mergeCell ref="J6:J7"/>
  </mergeCells>
  <pageMargins left="0.45" right="0.45" top="0.75" bottom="0.5" header="0.3" footer="0.3"/>
  <pageSetup paperSize="9" scale="71" orientation="portrait" horizontalDpi="0" verticalDpi="0" r:id="rId1"/>
  <colBreaks count="1" manualBreakCount="1">
    <brk id="10" max="1048575" man="1"/>
  </col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0"/>
  <sheetViews>
    <sheetView workbookViewId="0">
      <selection activeCell="D1" sqref="D1"/>
    </sheetView>
  </sheetViews>
  <sheetFormatPr defaultRowHeight="15" x14ac:dyDescent="0.25"/>
  <cols>
    <col min="1" max="1" width="37.42578125" customWidth="1"/>
    <col min="2" max="2" width="22.5703125" customWidth="1"/>
    <col min="3" max="3" width="37.5703125" customWidth="1"/>
    <col min="4" max="4" width="24.28515625" customWidth="1"/>
  </cols>
  <sheetData>
    <row r="1" spans="1:4" x14ac:dyDescent="0.25">
      <c r="A1" t="e">
        <f>t</f>
        <v>#REF!</v>
      </c>
      <c r="D1" s="11" t="s">
        <v>145</v>
      </c>
    </row>
    <row r="2" spans="1:4" x14ac:dyDescent="0.25">
      <c r="A2" t="e">
        <f>h</f>
        <v>#REF!</v>
      </c>
    </row>
    <row r="3" spans="1:4" x14ac:dyDescent="0.25">
      <c r="A3" t="e">
        <f>x</f>
        <v>#REF!</v>
      </c>
    </row>
    <row r="4" spans="1:4" x14ac:dyDescent="0.25">
      <c r="A4" s="202" t="s">
        <v>143</v>
      </c>
      <c r="B4" s="202"/>
      <c r="C4" s="202"/>
      <c r="D4" s="202"/>
    </row>
    <row r="5" spans="1:4" x14ac:dyDescent="0.25">
      <c r="A5" s="203" t="s">
        <v>144</v>
      </c>
      <c r="B5" s="203"/>
      <c r="C5" s="203"/>
      <c r="D5" s="203"/>
    </row>
    <row r="6" spans="1:4" x14ac:dyDescent="0.25">
      <c r="D6" t="e">
        <f>dv</f>
        <v>#REF!</v>
      </c>
    </row>
    <row r="7" spans="1:4" x14ac:dyDescent="0.25">
      <c r="A7" s="8" t="s">
        <v>0</v>
      </c>
      <c r="B7" s="8" t="s">
        <v>135</v>
      </c>
      <c r="C7" s="8" t="s">
        <v>2</v>
      </c>
      <c r="D7" s="8" t="s">
        <v>135</v>
      </c>
    </row>
    <row r="8" spans="1:4" x14ac:dyDescent="0.25">
      <c r="A8" s="8" t="s">
        <v>3</v>
      </c>
      <c r="B8" s="8"/>
      <c r="C8" s="8" t="s">
        <v>4</v>
      </c>
      <c r="D8" s="9"/>
    </row>
    <row r="9" spans="1:4" x14ac:dyDescent="0.25">
      <c r="A9" s="10" t="s">
        <v>5</v>
      </c>
      <c r="B9" s="10"/>
      <c r="C9" s="10" t="s">
        <v>6</v>
      </c>
      <c r="D9" s="10"/>
    </row>
    <row r="10" spans="1:4" x14ac:dyDescent="0.25">
      <c r="A10" s="10" t="s">
        <v>7</v>
      </c>
      <c r="B10" s="10"/>
      <c r="C10" s="10" t="s">
        <v>8</v>
      </c>
      <c r="D10" s="10"/>
    </row>
    <row r="11" spans="1:4" ht="25.5" x14ac:dyDescent="0.25">
      <c r="A11" s="10" t="s">
        <v>9</v>
      </c>
      <c r="B11" s="10"/>
      <c r="C11" s="10" t="s">
        <v>136</v>
      </c>
      <c r="D11" s="10"/>
    </row>
    <row r="12" spans="1:4" x14ac:dyDescent="0.25">
      <c r="A12" s="10" t="s">
        <v>11</v>
      </c>
      <c r="B12" s="10"/>
      <c r="C12" s="10" t="s">
        <v>138</v>
      </c>
      <c r="D12" s="10"/>
    </row>
    <row r="13" spans="1:4" x14ac:dyDescent="0.25">
      <c r="A13" s="10" t="s">
        <v>12</v>
      </c>
      <c r="B13" s="10"/>
      <c r="C13" s="10"/>
      <c r="D13" s="10"/>
    </row>
    <row r="14" spans="1:4" x14ac:dyDescent="0.25">
      <c r="A14" s="10" t="s">
        <v>137</v>
      </c>
      <c r="B14" s="10"/>
      <c r="D14" s="10"/>
    </row>
    <row r="15" spans="1:4" x14ac:dyDescent="0.25">
      <c r="A15" s="10" t="s">
        <v>139</v>
      </c>
      <c r="B15" s="10"/>
      <c r="C15" s="10"/>
      <c r="D15" s="10"/>
    </row>
    <row r="16" spans="1:4" ht="25.5" x14ac:dyDescent="0.25">
      <c r="A16" s="10" t="s">
        <v>140</v>
      </c>
      <c r="B16" s="10"/>
      <c r="C16" s="10"/>
      <c r="D16" s="10"/>
    </row>
    <row r="17" spans="1:4" x14ac:dyDescent="0.25">
      <c r="A17" s="8" t="s">
        <v>141</v>
      </c>
      <c r="B17" s="10"/>
      <c r="C17" s="10"/>
      <c r="D17" s="10"/>
    </row>
    <row r="19" spans="1:4" x14ac:dyDescent="0.25">
      <c r="A19" s="237" t="s">
        <v>142</v>
      </c>
      <c r="B19" s="237"/>
      <c r="C19" s="237"/>
      <c r="D19" s="237"/>
    </row>
    <row r="20" spans="1:4" x14ac:dyDescent="0.25">
      <c r="A20" s="237"/>
      <c r="B20" s="237"/>
      <c r="C20" s="237"/>
      <c r="D20" s="237"/>
    </row>
  </sheetData>
  <mergeCells count="3">
    <mergeCell ref="A19:D20"/>
    <mergeCell ref="A4:D4"/>
    <mergeCell ref="A5:D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36"/>
  <sheetViews>
    <sheetView workbookViewId="0">
      <selection activeCell="G7" sqref="G7:H7"/>
    </sheetView>
  </sheetViews>
  <sheetFormatPr defaultRowHeight="15" x14ac:dyDescent="0.25"/>
  <cols>
    <col min="2" max="2" width="36.85546875" customWidth="1"/>
  </cols>
  <sheetData>
    <row r="1" spans="1:8" x14ac:dyDescent="0.25">
      <c r="A1" t="e">
        <f>t</f>
        <v>#REF!</v>
      </c>
      <c r="H1" s="11" t="s">
        <v>147</v>
      </c>
    </row>
    <row r="2" spans="1:8" x14ac:dyDescent="0.25">
      <c r="A2" t="e">
        <f>h</f>
        <v>#REF!</v>
      </c>
    </row>
    <row r="3" spans="1:8" x14ac:dyDescent="0.25">
      <c r="A3" t="e">
        <f>x</f>
        <v>#REF!</v>
      </c>
    </row>
    <row r="4" spans="1:8" x14ac:dyDescent="0.25">
      <c r="A4" s="202" t="s">
        <v>146</v>
      </c>
      <c r="B4" s="202"/>
      <c r="C4" s="202"/>
      <c r="D4" s="202"/>
      <c r="E4" s="202"/>
      <c r="F4" s="202"/>
      <c r="G4" s="202"/>
      <c r="H4" s="202"/>
    </row>
    <row r="5" spans="1:8" x14ac:dyDescent="0.25">
      <c r="A5" s="203" t="s">
        <v>144</v>
      </c>
      <c r="B5" s="203"/>
      <c r="C5" s="203"/>
      <c r="D5" s="203"/>
      <c r="E5" s="203"/>
      <c r="F5" s="203"/>
      <c r="G5" s="203"/>
      <c r="H5" s="203"/>
    </row>
    <row r="6" spans="1:8" x14ac:dyDescent="0.25">
      <c r="G6" t="e">
        <f>dv</f>
        <v>#REF!</v>
      </c>
    </row>
    <row r="7" spans="1:8" x14ac:dyDescent="0.25">
      <c r="A7" s="238" t="s">
        <v>16</v>
      </c>
      <c r="B7" s="238" t="s">
        <v>0</v>
      </c>
      <c r="C7" s="238" t="s">
        <v>1</v>
      </c>
      <c r="D7" s="238"/>
      <c r="E7" s="238" t="s">
        <v>135</v>
      </c>
      <c r="F7" s="238"/>
      <c r="G7" s="238" t="s">
        <v>17</v>
      </c>
      <c r="H7" s="238"/>
    </row>
    <row r="8" spans="1:8" ht="25.5" x14ac:dyDescent="0.25">
      <c r="A8" s="238"/>
      <c r="B8" s="238"/>
      <c r="C8" s="5" t="s">
        <v>18</v>
      </c>
      <c r="D8" s="5" t="s">
        <v>19</v>
      </c>
      <c r="E8" s="5" t="s">
        <v>18</v>
      </c>
      <c r="F8" s="5" t="s">
        <v>19</v>
      </c>
      <c r="G8" s="5" t="s">
        <v>18</v>
      </c>
      <c r="H8" s="5" t="s">
        <v>19</v>
      </c>
    </row>
    <row r="9" spans="1:8" x14ac:dyDescent="0.25">
      <c r="A9" s="6" t="s">
        <v>20</v>
      </c>
      <c r="B9" s="6" t="s">
        <v>21</v>
      </c>
      <c r="C9" s="6">
        <v>1</v>
      </c>
      <c r="D9" s="6">
        <v>2</v>
      </c>
      <c r="E9" s="6">
        <v>3</v>
      </c>
      <c r="F9" s="6">
        <v>4</v>
      </c>
      <c r="G9" s="6" t="s">
        <v>22</v>
      </c>
      <c r="H9" s="6" t="s">
        <v>23</v>
      </c>
    </row>
    <row r="10" spans="1:8" x14ac:dyDescent="0.25">
      <c r="A10" s="6"/>
      <c r="B10" s="5" t="s">
        <v>24</v>
      </c>
      <c r="C10" s="6"/>
      <c r="D10" s="6"/>
      <c r="E10" s="6"/>
      <c r="F10" s="6"/>
      <c r="G10" s="6"/>
      <c r="H10" s="6"/>
    </row>
    <row r="11" spans="1:8" x14ac:dyDescent="0.25">
      <c r="A11" s="5" t="s">
        <v>25</v>
      </c>
      <c r="B11" s="1" t="s">
        <v>26</v>
      </c>
      <c r="C11" s="6"/>
      <c r="D11" s="6"/>
      <c r="E11" s="6"/>
      <c r="F11" s="6"/>
      <c r="G11" s="6"/>
      <c r="H11" s="6"/>
    </row>
    <row r="12" spans="1:8" x14ac:dyDescent="0.25">
      <c r="A12" s="6"/>
      <c r="B12" s="2" t="s">
        <v>27</v>
      </c>
      <c r="C12" s="6"/>
      <c r="D12" s="6"/>
      <c r="E12" s="6"/>
      <c r="F12" s="6"/>
      <c r="G12" s="6"/>
      <c r="H12" s="6"/>
    </row>
    <row r="13" spans="1:8" ht="25.5" x14ac:dyDescent="0.25">
      <c r="A13" s="6"/>
      <c r="B13" s="2" t="s">
        <v>28</v>
      </c>
      <c r="C13" s="6"/>
      <c r="D13" s="6"/>
      <c r="E13" s="6"/>
      <c r="F13" s="6"/>
      <c r="G13" s="6"/>
      <c r="H13" s="6"/>
    </row>
    <row r="14" spans="1:8" x14ac:dyDescent="0.25">
      <c r="A14" s="6"/>
      <c r="B14" s="2" t="s">
        <v>29</v>
      </c>
      <c r="C14" s="6"/>
      <c r="D14" s="6"/>
      <c r="E14" s="6"/>
      <c r="F14" s="6"/>
      <c r="G14" s="6"/>
      <c r="H14" s="6"/>
    </row>
    <row r="15" spans="1:8" x14ac:dyDescent="0.25">
      <c r="A15" s="6"/>
      <c r="B15" s="2" t="s">
        <v>30</v>
      </c>
      <c r="C15" s="6"/>
      <c r="D15" s="6"/>
      <c r="E15" s="6"/>
      <c r="F15" s="6"/>
      <c r="G15" s="6"/>
      <c r="H15" s="6"/>
    </row>
    <row r="16" spans="1:8" ht="25.5" x14ac:dyDescent="0.25">
      <c r="A16" s="6"/>
      <c r="B16" s="2" t="s">
        <v>31</v>
      </c>
      <c r="C16" s="6"/>
      <c r="D16" s="6"/>
      <c r="E16" s="6"/>
      <c r="F16" s="6"/>
      <c r="G16" s="6"/>
      <c r="H16" s="6"/>
    </row>
    <row r="17" spans="1:8" x14ac:dyDescent="0.25">
      <c r="A17" s="6"/>
      <c r="B17" s="2" t="s">
        <v>32</v>
      </c>
      <c r="C17" s="6"/>
      <c r="D17" s="6"/>
      <c r="E17" s="6"/>
      <c r="F17" s="6"/>
      <c r="G17" s="6"/>
      <c r="H17" s="6"/>
    </row>
    <row r="18" spans="1:8" ht="25.5" x14ac:dyDescent="0.25">
      <c r="A18" s="6"/>
      <c r="B18" s="2" t="s">
        <v>33</v>
      </c>
      <c r="C18" s="6"/>
      <c r="D18" s="6"/>
      <c r="E18" s="6"/>
      <c r="F18" s="6"/>
      <c r="G18" s="6"/>
      <c r="H18" s="6"/>
    </row>
    <row r="19" spans="1:8" x14ac:dyDescent="0.25">
      <c r="A19" s="6"/>
      <c r="B19" s="2" t="s">
        <v>34</v>
      </c>
      <c r="C19" s="6"/>
      <c r="D19" s="6"/>
      <c r="E19" s="6"/>
      <c r="F19" s="6"/>
      <c r="G19" s="6"/>
      <c r="H19" s="6"/>
    </row>
    <row r="20" spans="1:8" ht="25.5" x14ac:dyDescent="0.25">
      <c r="A20" s="5" t="s">
        <v>35</v>
      </c>
      <c r="B20" s="1" t="s">
        <v>36</v>
      </c>
      <c r="C20" s="6"/>
      <c r="D20" s="6"/>
      <c r="E20" s="6"/>
      <c r="F20" s="6"/>
      <c r="G20" s="6"/>
      <c r="H20" s="6"/>
    </row>
    <row r="21" spans="1:8" x14ac:dyDescent="0.25">
      <c r="A21" s="6">
        <v>1</v>
      </c>
      <c r="B21" s="2" t="s">
        <v>37</v>
      </c>
      <c r="C21" s="6"/>
      <c r="D21" s="6"/>
      <c r="E21" s="6"/>
      <c r="F21" s="6"/>
      <c r="G21" s="6"/>
      <c r="H21" s="6"/>
    </row>
    <row r="22" spans="1:8" x14ac:dyDescent="0.25">
      <c r="A22" s="6"/>
      <c r="B22" s="2" t="s">
        <v>38</v>
      </c>
      <c r="C22" s="6"/>
      <c r="D22" s="6"/>
      <c r="E22" s="6"/>
      <c r="F22" s="6"/>
      <c r="G22" s="6"/>
      <c r="H22" s="6"/>
    </row>
    <row r="23" spans="1:8" ht="25.5" x14ac:dyDescent="0.25">
      <c r="A23" s="6"/>
      <c r="B23" s="2" t="s">
        <v>39</v>
      </c>
      <c r="C23" s="6"/>
      <c r="D23" s="6"/>
      <c r="E23" s="6"/>
      <c r="F23" s="6"/>
      <c r="G23" s="6"/>
      <c r="H23" s="6"/>
    </row>
    <row r="24" spans="1:8" ht="25.5" x14ac:dyDescent="0.25">
      <c r="A24" s="6"/>
      <c r="B24" s="2" t="s">
        <v>40</v>
      </c>
      <c r="C24" s="6"/>
      <c r="D24" s="6"/>
      <c r="E24" s="6"/>
      <c r="F24" s="6"/>
      <c r="G24" s="6"/>
      <c r="H24" s="6"/>
    </row>
    <row r="25" spans="1:8" x14ac:dyDescent="0.25">
      <c r="A25" s="6"/>
      <c r="B25" s="2" t="s">
        <v>41</v>
      </c>
      <c r="C25" s="6"/>
      <c r="D25" s="6"/>
      <c r="E25" s="6"/>
      <c r="F25" s="6"/>
      <c r="G25" s="6"/>
      <c r="H25" s="6"/>
    </row>
    <row r="26" spans="1:8" ht="25.5" x14ac:dyDescent="0.25">
      <c r="A26" s="6" t="s">
        <v>42</v>
      </c>
      <c r="B26" s="2" t="s">
        <v>43</v>
      </c>
      <c r="C26" s="6"/>
      <c r="D26" s="6"/>
      <c r="E26" s="6"/>
      <c r="F26" s="6"/>
      <c r="G26" s="6"/>
      <c r="H26" s="6"/>
    </row>
    <row r="27" spans="1:8" x14ac:dyDescent="0.25">
      <c r="A27" s="6"/>
      <c r="B27" s="2" t="s">
        <v>44</v>
      </c>
      <c r="C27" s="6"/>
      <c r="D27" s="6"/>
      <c r="E27" s="6"/>
      <c r="F27" s="6"/>
      <c r="G27" s="6"/>
      <c r="H27" s="6"/>
    </row>
    <row r="28" spans="1:8" x14ac:dyDescent="0.25">
      <c r="A28" s="6"/>
      <c r="B28" s="2" t="s">
        <v>44</v>
      </c>
      <c r="C28" s="6"/>
      <c r="D28" s="6"/>
      <c r="E28" s="6"/>
      <c r="F28" s="6"/>
      <c r="G28" s="6"/>
      <c r="H28" s="6"/>
    </row>
    <row r="29" spans="1:8" x14ac:dyDescent="0.25">
      <c r="A29" s="6"/>
      <c r="B29" s="2" t="s">
        <v>44</v>
      </c>
      <c r="C29" s="6"/>
      <c r="D29" s="6"/>
      <c r="E29" s="6"/>
      <c r="F29" s="6"/>
      <c r="G29" s="6"/>
      <c r="H29" s="6"/>
    </row>
    <row r="30" spans="1:8" x14ac:dyDescent="0.25">
      <c r="A30" s="6"/>
      <c r="B30" s="2" t="s">
        <v>45</v>
      </c>
      <c r="C30" s="6"/>
      <c r="D30" s="6"/>
      <c r="E30" s="6"/>
      <c r="F30" s="6"/>
      <c r="G30" s="6"/>
      <c r="H30" s="6"/>
    </row>
    <row r="31" spans="1:8" ht="25.5" x14ac:dyDescent="0.25">
      <c r="A31" s="5" t="s">
        <v>46</v>
      </c>
      <c r="B31" s="1" t="s">
        <v>47</v>
      </c>
      <c r="C31" s="6"/>
      <c r="D31" s="6"/>
      <c r="E31" s="6"/>
      <c r="F31" s="6"/>
      <c r="G31" s="6"/>
      <c r="H31" s="6"/>
    </row>
    <row r="32" spans="1:8" x14ac:dyDescent="0.25">
      <c r="A32" s="5" t="s">
        <v>48</v>
      </c>
      <c r="B32" s="1" t="s">
        <v>49</v>
      </c>
      <c r="C32" s="6"/>
      <c r="D32" s="6"/>
      <c r="E32" s="6"/>
      <c r="F32" s="6"/>
      <c r="G32" s="6"/>
      <c r="H32" s="6"/>
    </row>
    <row r="33" spans="1:8" x14ac:dyDescent="0.25">
      <c r="A33" s="5" t="s">
        <v>50</v>
      </c>
      <c r="B33" s="1" t="s">
        <v>51</v>
      </c>
      <c r="C33" s="6"/>
      <c r="D33" s="6"/>
      <c r="E33" s="6"/>
      <c r="F33" s="6"/>
      <c r="G33" s="6"/>
      <c r="H33" s="6"/>
    </row>
    <row r="34" spans="1:8" x14ac:dyDescent="0.25">
      <c r="A34" s="5" t="s">
        <v>52</v>
      </c>
      <c r="B34" s="1" t="s">
        <v>53</v>
      </c>
      <c r="C34" s="6"/>
      <c r="D34" s="6"/>
      <c r="E34" s="6"/>
      <c r="F34" s="6"/>
      <c r="G34" s="6"/>
      <c r="H34" s="6"/>
    </row>
    <row r="35" spans="1:8" x14ac:dyDescent="0.25">
      <c r="A35" s="6"/>
      <c r="B35" s="2" t="s">
        <v>54</v>
      </c>
      <c r="C35" s="6"/>
      <c r="D35" s="6"/>
      <c r="E35" s="6"/>
      <c r="F35" s="6"/>
      <c r="G35" s="6"/>
      <c r="H35" s="6"/>
    </row>
    <row r="36" spans="1:8" x14ac:dyDescent="0.25">
      <c r="A36" s="6"/>
      <c r="B36" s="2" t="s">
        <v>55</v>
      </c>
      <c r="C36" s="6"/>
      <c r="D36" s="6"/>
      <c r="E36" s="6"/>
      <c r="F36" s="6"/>
      <c r="G36" s="6"/>
      <c r="H36" s="6"/>
    </row>
  </sheetData>
  <mergeCells count="7">
    <mergeCell ref="A4:H4"/>
    <mergeCell ref="A5:H5"/>
    <mergeCell ref="A7:A8"/>
    <mergeCell ref="B7:B8"/>
    <mergeCell ref="C7:D7"/>
    <mergeCell ref="E7:F7"/>
    <mergeCell ref="G7:H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4"/>
  <sheetViews>
    <sheetView workbookViewId="0">
      <selection activeCell="N9" sqref="N9"/>
    </sheetView>
  </sheetViews>
  <sheetFormatPr defaultRowHeight="15" x14ac:dyDescent="0.25"/>
  <cols>
    <col min="2" max="2" width="40.140625" customWidth="1"/>
  </cols>
  <sheetData>
    <row r="1" spans="1:12" x14ac:dyDescent="0.25">
      <c r="A1" t="e">
        <f>t</f>
        <v>#REF!</v>
      </c>
      <c r="I1" s="11" t="s">
        <v>152</v>
      </c>
    </row>
    <row r="2" spans="1:12" x14ac:dyDescent="0.25">
      <c r="A2" t="e">
        <f>h</f>
        <v>#REF!</v>
      </c>
    </row>
    <row r="3" spans="1:12" x14ac:dyDescent="0.25">
      <c r="A3" t="e">
        <f>x</f>
        <v>#REF!</v>
      </c>
    </row>
    <row r="4" spans="1:12" x14ac:dyDescent="0.25">
      <c r="A4" s="202" t="s">
        <v>148</v>
      </c>
      <c r="B4" s="202"/>
      <c r="C4" s="202"/>
      <c r="D4" s="202"/>
      <c r="E4" s="202"/>
      <c r="F4" s="202"/>
      <c r="G4" s="202"/>
      <c r="H4" s="202"/>
      <c r="I4" s="202"/>
      <c r="J4" s="202"/>
      <c r="K4" s="202"/>
      <c r="L4" s="202"/>
    </row>
    <row r="5" spans="1:12" x14ac:dyDescent="0.25">
      <c r="A5" s="203" t="s">
        <v>144</v>
      </c>
      <c r="B5" s="203"/>
      <c r="C5" s="203"/>
      <c r="D5" s="203"/>
      <c r="E5" s="203"/>
      <c r="F5" s="203"/>
      <c r="G5" s="203"/>
      <c r="H5" s="203"/>
      <c r="I5" s="203"/>
      <c r="J5" s="203"/>
      <c r="K5" s="203"/>
      <c r="L5" s="203"/>
    </row>
    <row r="6" spans="1:12" x14ac:dyDescent="0.25">
      <c r="J6" t="e">
        <f>dv</f>
        <v>#REF!</v>
      </c>
    </row>
    <row r="7" spans="1:12" x14ac:dyDescent="0.25">
      <c r="A7" s="204" t="s">
        <v>16</v>
      </c>
      <c r="B7" s="204" t="s">
        <v>0</v>
      </c>
      <c r="C7" s="204" t="s">
        <v>149</v>
      </c>
      <c r="D7" s="204"/>
      <c r="E7" s="204"/>
      <c r="F7" s="204" t="s">
        <v>135</v>
      </c>
      <c r="G7" s="204"/>
      <c r="H7" s="204"/>
      <c r="I7" s="204"/>
      <c r="J7" s="204" t="s">
        <v>150</v>
      </c>
      <c r="K7" s="204"/>
      <c r="L7" s="204"/>
    </row>
    <row r="8" spans="1:12" ht="38.25" x14ac:dyDescent="0.25">
      <c r="A8" s="204"/>
      <c r="B8" s="204"/>
      <c r="C8" s="8" t="s">
        <v>56</v>
      </c>
      <c r="D8" s="8" t="s">
        <v>57</v>
      </c>
      <c r="E8" s="8" t="s">
        <v>58</v>
      </c>
      <c r="F8" s="8" t="s">
        <v>56</v>
      </c>
      <c r="G8" s="8" t="s">
        <v>57</v>
      </c>
      <c r="H8" s="8" t="s">
        <v>58</v>
      </c>
      <c r="I8" s="204" t="s">
        <v>56</v>
      </c>
      <c r="J8" s="204"/>
      <c r="K8" s="8" t="s">
        <v>57</v>
      </c>
      <c r="L8" s="8" t="s">
        <v>58</v>
      </c>
    </row>
    <row r="9" spans="1:12" x14ac:dyDescent="0.25">
      <c r="A9" s="7" t="s">
        <v>20</v>
      </c>
      <c r="B9" s="7" t="s">
        <v>21</v>
      </c>
      <c r="C9" s="7">
        <v>1</v>
      </c>
      <c r="D9" s="7">
        <v>2</v>
      </c>
      <c r="E9" s="7">
        <v>3</v>
      </c>
      <c r="F9" s="7">
        <v>4</v>
      </c>
      <c r="G9" s="7">
        <v>5</v>
      </c>
      <c r="H9" s="7">
        <v>6</v>
      </c>
      <c r="I9" s="205" t="s">
        <v>59</v>
      </c>
      <c r="J9" s="205"/>
      <c r="K9" s="7" t="s">
        <v>60</v>
      </c>
      <c r="L9" s="7" t="s">
        <v>61</v>
      </c>
    </row>
    <row r="10" spans="1:12" x14ac:dyDescent="0.25">
      <c r="A10" s="7"/>
      <c r="B10" s="8" t="s">
        <v>62</v>
      </c>
      <c r="C10" s="7"/>
      <c r="D10" s="7"/>
      <c r="E10" s="7"/>
      <c r="F10" s="7"/>
      <c r="G10" s="7"/>
      <c r="H10" s="7"/>
      <c r="I10" s="205"/>
      <c r="J10" s="205"/>
      <c r="K10" s="7"/>
      <c r="L10" s="7"/>
    </row>
    <row r="11" spans="1:12" x14ac:dyDescent="0.25">
      <c r="A11" s="7"/>
      <c r="B11" s="10" t="s">
        <v>63</v>
      </c>
      <c r="C11" s="7"/>
      <c r="D11" s="7"/>
      <c r="E11" s="7"/>
      <c r="F11" s="7"/>
      <c r="G11" s="7"/>
      <c r="H11" s="7"/>
      <c r="I11" s="205"/>
      <c r="J11" s="205"/>
      <c r="K11" s="7"/>
      <c r="L11" s="7"/>
    </row>
    <row r="12" spans="1:12" x14ac:dyDescent="0.25">
      <c r="A12" s="7">
        <v>1</v>
      </c>
      <c r="B12" s="10" t="s">
        <v>64</v>
      </c>
      <c r="C12" s="7"/>
      <c r="D12" s="7"/>
      <c r="E12" s="7"/>
      <c r="F12" s="7"/>
      <c r="G12" s="7"/>
      <c r="H12" s="7"/>
      <c r="I12" s="205"/>
      <c r="J12" s="205"/>
      <c r="K12" s="7"/>
      <c r="L12" s="7"/>
    </row>
    <row r="13" spans="1:12" x14ac:dyDescent="0.25">
      <c r="A13" s="7">
        <v>2</v>
      </c>
      <c r="B13" s="10" t="s">
        <v>65</v>
      </c>
      <c r="C13" s="7"/>
      <c r="D13" s="7"/>
      <c r="E13" s="7"/>
      <c r="F13" s="7"/>
      <c r="G13" s="7"/>
      <c r="H13" s="7"/>
      <c r="I13" s="205"/>
      <c r="J13" s="205"/>
      <c r="K13" s="7"/>
      <c r="L13" s="7"/>
    </row>
    <row r="14" spans="1:12" x14ac:dyDescent="0.25">
      <c r="A14" s="7">
        <v>3</v>
      </c>
      <c r="B14" s="10" t="s">
        <v>66</v>
      </c>
      <c r="C14" s="7"/>
      <c r="D14" s="7"/>
      <c r="E14" s="7"/>
      <c r="F14" s="7"/>
      <c r="G14" s="7"/>
      <c r="H14" s="7"/>
      <c r="I14" s="205"/>
      <c r="J14" s="205"/>
      <c r="K14" s="7"/>
      <c r="L14" s="7"/>
    </row>
    <row r="15" spans="1:12" x14ac:dyDescent="0.25">
      <c r="A15" s="7">
        <v>4</v>
      </c>
      <c r="B15" s="10" t="s">
        <v>67</v>
      </c>
      <c r="C15" s="7"/>
      <c r="D15" s="7"/>
      <c r="E15" s="7"/>
      <c r="F15" s="7"/>
      <c r="G15" s="7"/>
      <c r="H15" s="7"/>
      <c r="I15" s="205"/>
      <c r="J15" s="205"/>
      <c r="K15" s="7"/>
      <c r="L15" s="7"/>
    </row>
    <row r="16" spans="1:12" x14ac:dyDescent="0.25">
      <c r="A16" s="7">
        <v>5</v>
      </c>
      <c r="B16" s="10" t="s">
        <v>68</v>
      </c>
      <c r="C16" s="7"/>
      <c r="D16" s="7"/>
      <c r="E16" s="7"/>
      <c r="F16" s="7"/>
      <c r="G16" s="7"/>
      <c r="H16" s="7"/>
      <c r="I16" s="205"/>
      <c r="J16" s="205"/>
      <c r="K16" s="7"/>
      <c r="L16" s="7"/>
    </row>
    <row r="17" spans="1:12" x14ac:dyDescent="0.25">
      <c r="A17" s="7">
        <v>6</v>
      </c>
      <c r="B17" s="10" t="s">
        <v>69</v>
      </c>
      <c r="C17" s="7"/>
      <c r="D17" s="7"/>
      <c r="E17" s="7"/>
      <c r="F17" s="7"/>
      <c r="G17" s="7"/>
      <c r="H17" s="7"/>
      <c r="I17" s="205"/>
      <c r="J17" s="205"/>
      <c r="K17" s="7"/>
      <c r="L17" s="7"/>
    </row>
    <row r="18" spans="1:12" x14ac:dyDescent="0.25">
      <c r="A18" s="7">
        <v>7</v>
      </c>
      <c r="B18" s="10" t="s">
        <v>70</v>
      </c>
      <c r="C18" s="7"/>
      <c r="D18" s="7"/>
      <c r="E18" s="7"/>
      <c r="F18" s="7"/>
      <c r="G18" s="7"/>
      <c r="H18" s="7"/>
      <c r="I18" s="205"/>
      <c r="J18" s="205"/>
      <c r="K18" s="7"/>
      <c r="L18" s="7"/>
    </row>
    <row r="19" spans="1:12" x14ac:dyDescent="0.25">
      <c r="A19" s="7">
        <v>8</v>
      </c>
      <c r="B19" s="10" t="s">
        <v>71</v>
      </c>
      <c r="C19" s="7"/>
      <c r="D19" s="7"/>
      <c r="E19" s="7"/>
      <c r="F19" s="7"/>
      <c r="G19" s="7"/>
      <c r="H19" s="7"/>
      <c r="I19" s="205"/>
      <c r="J19" s="205"/>
      <c r="K19" s="7"/>
      <c r="L19" s="7"/>
    </row>
    <row r="20" spans="1:12" ht="25.5" x14ac:dyDescent="0.25">
      <c r="A20" s="7">
        <v>9</v>
      </c>
      <c r="B20" s="10" t="s">
        <v>72</v>
      </c>
      <c r="C20" s="7"/>
      <c r="D20" s="7"/>
      <c r="E20" s="7"/>
      <c r="F20" s="7"/>
      <c r="G20" s="7"/>
      <c r="H20" s="7"/>
      <c r="I20" s="205"/>
      <c r="J20" s="205"/>
      <c r="K20" s="7"/>
      <c r="L20" s="7"/>
    </row>
    <row r="21" spans="1:12" x14ac:dyDescent="0.25">
      <c r="A21" s="7">
        <v>10</v>
      </c>
      <c r="B21" s="10" t="s">
        <v>73</v>
      </c>
      <c r="C21" s="7"/>
      <c r="D21" s="7"/>
      <c r="E21" s="7"/>
      <c r="F21" s="7"/>
      <c r="G21" s="7"/>
      <c r="H21" s="7"/>
      <c r="I21" s="205"/>
      <c r="J21" s="205"/>
      <c r="K21" s="7"/>
      <c r="L21" s="7"/>
    </row>
    <row r="22" spans="1:12" x14ac:dyDescent="0.25">
      <c r="A22" s="7">
        <v>11</v>
      </c>
      <c r="B22" s="10" t="s">
        <v>74</v>
      </c>
      <c r="C22" s="7"/>
      <c r="D22" s="7"/>
      <c r="E22" s="7"/>
      <c r="F22" s="7"/>
      <c r="G22" s="7"/>
      <c r="H22" s="7"/>
      <c r="I22" s="205"/>
      <c r="J22" s="205"/>
      <c r="K22" s="7"/>
      <c r="L22" s="7"/>
    </row>
    <row r="23" spans="1:12" x14ac:dyDescent="0.25">
      <c r="A23" s="7">
        <v>12</v>
      </c>
      <c r="B23" s="10" t="s">
        <v>129</v>
      </c>
      <c r="C23" s="7"/>
      <c r="D23" s="7"/>
      <c r="E23" s="7"/>
      <c r="F23" s="7"/>
      <c r="G23" s="7"/>
      <c r="H23" s="7"/>
      <c r="I23" s="205"/>
      <c r="J23" s="205"/>
      <c r="K23" s="7"/>
      <c r="L23" s="7"/>
    </row>
    <row r="24" spans="1:12" x14ac:dyDescent="0.25">
      <c r="A24" s="7">
        <v>13</v>
      </c>
      <c r="B24" s="10" t="s">
        <v>151</v>
      </c>
      <c r="C24" s="7"/>
      <c r="D24" s="7"/>
      <c r="E24" s="7"/>
      <c r="F24" s="7"/>
      <c r="G24" s="7"/>
      <c r="H24" s="7"/>
      <c r="I24" s="205"/>
      <c r="J24" s="205"/>
      <c r="K24" s="7"/>
      <c r="L24" s="7"/>
    </row>
  </sheetData>
  <mergeCells count="24">
    <mergeCell ref="I21:J21"/>
    <mergeCell ref="I22:J22"/>
    <mergeCell ref="I23:J23"/>
    <mergeCell ref="I24:J24"/>
    <mergeCell ref="A4:L4"/>
    <mergeCell ref="A5:L5"/>
    <mergeCell ref="I15:J15"/>
    <mergeCell ref="I16:J16"/>
    <mergeCell ref="I17:J17"/>
    <mergeCell ref="I18:J18"/>
    <mergeCell ref="I19:J19"/>
    <mergeCell ref="I20:J20"/>
    <mergeCell ref="I9:J9"/>
    <mergeCell ref="I10:J10"/>
    <mergeCell ref="I11:J11"/>
    <mergeCell ref="I12:J12"/>
    <mergeCell ref="I13:J13"/>
    <mergeCell ref="I14:J14"/>
    <mergeCell ref="A7:A8"/>
    <mergeCell ref="B7:B8"/>
    <mergeCell ref="C7:E7"/>
    <mergeCell ref="F7:I7"/>
    <mergeCell ref="J7:L7"/>
    <mergeCell ref="I8:J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6"/>
  <sheetViews>
    <sheetView workbookViewId="0">
      <selection activeCell="G1" sqref="G1"/>
    </sheetView>
  </sheetViews>
  <sheetFormatPr defaultRowHeight="15" x14ac:dyDescent="0.25"/>
  <cols>
    <col min="1" max="1" width="39" customWidth="1"/>
    <col min="2" max="2" width="21.5703125" customWidth="1"/>
  </cols>
  <sheetData>
    <row r="1" spans="1:12" x14ac:dyDescent="0.25">
      <c r="A1" t="e">
        <f>t</f>
        <v>#REF!</v>
      </c>
      <c r="G1" s="11" t="s">
        <v>156</v>
      </c>
    </row>
    <row r="2" spans="1:12" x14ac:dyDescent="0.25">
      <c r="A2" t="e">
        <f>h</f>
        <v>#REF!</v>
      </c>
    </row>
    <row r="3" spans="1:12" x14ac:dyDescent="0.25">
      <c r="A3" t="e">
        <f>x</f>
        <v>#REF!</v>
      </c>
    </row>
    <row r="4" spans="1:12" x14ac:dyDescent="0.25">
      <c r="A4" s="202" t="s">
        <v>157</v>
      </c>
      <c r="B4" s="202"/>
      <c r="C4" s="202"/>
      <c r="D4" s="202"/>
      <c r="E4" s="202"/>
      <c r="F4" s="202"/>
      <c r="G4" s="202"/>
      <c r="H4" s="202"/>
      <c r="I4" s="202"/>
      <c r="J4" s="12"/>
      <c r="K4" s="12"/>
      <c r="L4" s="12"/>
    </row>
    <row r="5" spans="1:12" x14ac:dyDescent="0.25">
      <c r="A5" s="239" t="s">
        <v>158</v>
      </c>
      <c r="B5" s="239"/>
      <c r="C5" s="239"/>
      <c r="D5" s="239"/>
      <c r="E5" s="239"/>
      <c r="F5" s="239"/>
      <c r="G5" s="239"/>
      <c r="H5" s="239"/>
      <c r="I5" s="239"/>
      <c r="J5" s="4"/>
      <c r="K5" s="4"/>
      <c r="L5" s="4"/>
    </row>
    <row r="6" spans="1:12" x14ac:dyDescent="0.25">
      <c r="G6" t="e">
        <f>dv</f>
        <v>#REF!</v>
      </c>
    </row>
    <row r="8" spans="1:12" x14ac:dyDescent="0.25">
      <c r="A8" s="204" t="s">
        <v>77</v>
      </c>
      <c r="B8" s="205" t="s">
        <v>78</v>
      </c>
      <c r="C8" s="205" t="s">
        <v>79</v>
      </c>
      <c r="D8" s="205"/>
      <c r="E8" s="205" t="s">
        <v>153</v>
      </c>
      <c r="F8" s="205" t="s">
        <v>154</v>
      </c>
      <c r="G8" s="205"/>
      <c r="H8" s="205"/>
      <c r="I8" s="205"/>
    </row>
    <row r="9" spans="1:12" x14ac:dyDescent="0.25">
      <c r="A9" s="204"/>
      <c r="B9" s="205"/>
      <c r="C9" s="205"/>
      <c r="D9" s="205"/>
      <c r="E9" s="205"/>
      <c r="F9" s="205" t="s">
        <v>83</v>
      </c>
      <c r="G9" s="205" t="s">
        <v>84</v>
      </c>
      <c r="H9" s="205" t="s">
        <v>85</v>
      </c>
      <c r="I9" s="205"/>
    </row>
    <row r="10" spans="1:12" ht="83.25" customHeight="1" x14ac:dyDescent="0.25">
      <c r="A10" s="204"/>
      <c r="B10" s="205"/>
      <c r="C10" s="7" t="s">
        <v>83</v>
      </c>
      <c r="D10" s="7" t="s">
        <v>155</v>
      </c>
      <c r="E10" s="205"/>
      <c r="F10" s="205"/>
      <c r="G10" s="205"/>
      <c r="H10" s="7" t="s">
        <v>87</v>
      </c>
      <c r="I10" s="7" t="s">
        <v>88</v>
      </c>
    </row>
    <row r="11" spans="1:12" x14ac:dyDescent="0.25">
      <c r="A11" s="8" t="s">
        <v>56</v>
      </c>
      <c r="B11" s="9"/>
      <c r="C11" s="9"/>
      <c r="D11" s="9"/>
      <c r="E11" s="9"/>
      <c r="F11" s="9"/>
      <c r="G11" s="9"/>
      <c r="H11" s="9"/>
      <c r="I11" s="9"/>
    </row>
    <row r="12" spans="1:12" x14ac:dyDescent="0.25">
      <c r="A12" s="10" t="s">
        <v>89</v>
      </c>
      <c r="B12" s="10"/>
      <c r="C12" s="10"/>
      <c r="D12" s="10"/>
      <c r="E12" s="10"/>
      <c r="F12" s="10"/>
      <c r="G12" s="10"/>
      <c r="H12" s="10"/>
      <c r="I12" s="10"/>
    </row>
    <row r="13" spans="1:12" x14ac:dyDescent="0.25">
      <c r="A13" s="10" t="s">
        <v>44</v>
      </c>
      <c r="B13" s="9"/>
      <c r="C13" s="9"/>
      <c r="D13" s="9"/>
      <c r="E13" s="9"/>
      <c r="F13" s="9"/>
      <c r="G13" s="9"/>
      <c r="H13" s="9"/>
      <c r="I13" s="9"/>
    </row>
    <row r="14" spans="1:12" x14ac:dyDescent="0.25">
      <c r="A14" s="10" t="s">
        <v>44</v>
      </c>
      <c r="B14" s="10"/>
      <c r="C14" s="10"/>
      <c r="D14" s="10"/>
      <c r="E14" s="10"/>
      <c r="F14" s="10"/>
      <c r="G14" s="10"/>
      <c r="H14" s="10"/>
      <c r="I14" s="10"/>
    </row>
    <row r="15" spans="1:12" x14ac:dyDescent="0.25">
      <c r="A15" s="10" t="s">
        <v>90</v>
      </c>
      <c r="B15" s="10"/>
      <c r="C15" s="10"/>
      <c r="D15" s="10"/>
      <c r="E15" s="10"/>
      <c r="F15" s="10"/>
      <c r="G15" s="10"/>
      <c r="H15" s="10"/>
      <c r="I15" s="10"/>
    </row>
    <row r="16" spans="1:12" x14ac:dyDescent="0.25">
      <c r="A16" s="10" t="s">
        <v>44</v>
      </c>
      <c r="B16" s="10"/>
      <c r="C16" s="10"/>
      <c r="D16" s="10"/>
      <c r="E16" s="10"/>
      <c r="F16" s="10"/>
      <c r="G16" s="10"/>
      <c r="H16" s="10"/>
      <c r="I16" s="10"/>
    </row>
    <row r="17" spans="1:9" x14ac:dyDescent="0.25">
      <c r="A17" s="10" t="s">
        <v>44</v>
      </c>
      <c r="B17" s="10"/>
      <c r="C17" s="10"/>
      <c r="D17" s="10"/>
      <c r="E17" s="10"/>
      <c r="F17" s="10"/>
      <c r="G17" s="10"/>
      <c r="H17" s="10"/>
      <c r="I17" s="10"/>
    </row>
    <row r="18" spans="1:9" x14ac:dyDescent="0.25">
      <c r="A18" s="10" t="s">
        <v>91</v>
      </c>
      <c r="B18" s="10"/>
      <c r="C18" s="10"/>
      <c r="D18" s="10"/>
      <c r="E18" s="10"/>
      <c r="F18" s="10"/>
      <c r="G18" s="10"/>
      <c r="H18" s="10"/>
      <c r="I18" s="10"/>
    </row>
    <row r="19" spans="1:9" x14ac:dyDescent="0.25">
      <c r="A19" s="10" t="s">
        <v>44</v>
      </c>
      <c r="B19" s="10"/>
      <c r="C19" s="10"/>
      <c r="D19" s="10"/>
      <c r="E19" s="10"/>
      <c r="F19" s="10"/>
      <c r="G19" s="10"/>
      <c r="H19" s="10"/>
      <c r="I19" s="10"/>
    </row>
    <row r="20" spans="1:9" x14ac:dyDescent="0.25">
      <c r="A20" s="10" t="s">
        <v>44</v>
      </c>
      <c r="B20" s="10"/>
      <c r="C20" s="10"/>
      <c r="D20" s="10"/>
      <c r="E20" s="10"/>
      <c r="F20" s="10"/>
      <c r="G20" s="10"/>
      <c r="H20" s="10"/>
      <c r="I20" s="10"/>
    </row>
    <row r="21" spans="1:9" x14ac:dyDescent="0.25">
      <c r="A21" s="10" t="s">
        <v>90</v>
      </c>
      <c r="B21" s="10"/>
      <c r="C21" s="10"/>
      <c r="D21" s="10"/>
      <c r="E21" s="10"/>
      <c r="F21" s="10"/>
      <c r="G21" s="10"/>
      <c r="H21" s="10"/>
      <c r="I21" s="10"/>
    </row>
    <row r="22" spans="1:9" x14ac:dyDescent="0.25">
      <c r="A22" s="10" t="s">
        <v>44</v>
      </c>
      <c r="B22" s="10"/>
      <c r="C22" s="10"/>
      <c r="D22" s="10"/>
      <c r="E22" s="10"/>
      <c r="F22" s="10"/>
      <c r="G22" s="10"/>
      <c r="H22" s="10"/>
      <c r="I22" s="10"/>
    </row>
    <row r="23" spans="1:9" x14ac:dyDescent="0.25">
      <c r="A23" s="10" t="s">
        <v>44</v>
      </c>
      <c r="B23" s="10"/>
      <c r="C23" s="10"/>
      <c r="D23" s="10"/>
      <c r="E23" s="10"/>
      <c r="F23" s="10"/>
      <c r="G23" s="10"/>
      <c r="H23" s="10"/>
      <c r="I23" s="10"/>
    </row>
    <row r="24" spans="1:9" x14ac:dyDescent="0.25">
      <c r="A24" s="10" t="s">
        <v>45</v>
      </c>
      <c r="B24" s="10"/>
      <c r="C24" s="10"/>
      <c r="D24" s="10"/>
      <c r="E24" s="10"/>
      <c r="F24" s="10"/>
      <c r="G24" s="10"/>
      <c r="H24" s="10"/>
      <c r="I24" s="10"/>
    </row>
    <row r="25" spans="1:9" x14ac:dyDescent="0.25">
      <c r="A25" s="10"/>
      <c r="B25" s="10"/>
      <c r="C25" s="10"/>
      <c r="D25" s="10"/>
      <c r="E25" s="10"/>
      <c r="F25" s="10"/>
      <c r="G25" s="10"/>
      <c r="H25" s="10"/>
      <c r="I25" s="10"/>
    </row>
    <row r="26" spans="1:9" x14ac:dyDescent="0.25">
      <c r="A26" s="10"/>
      <c r="B26" s="10"/>
      <c r="C26" s="10"/>
      <c r="D26" s="10"/>
      <c r="E26" s="10"/>
      <c r="F26" s="10"/>
      <c r="G26" s="10"/>
      <c r="H26" s="10"/>
      <c r="I26" s="10"/>
    </row>
  </sheetData>
  <mergeCells count="10">
    <mergeCell ref="F9:F10"/>
    <mergeCell ref="G9:G10"/>
    <mergeCell ref="H9:I9"/>
    <mergeCell ref="A4:I4"/>
    <mergeCell ref="A5:I5"/>
    <mergeCell ref="A8:A10"/>
    <mergeCell ref="B8:B10"/>
    <mergeCell ref="C8:D9"/>
    <mergeCell ref="E8:E10"/>
    <mergeCell ref="F8:I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5"/>
  <sheetViews>
    <sheetView workbookViewId="0">
      <selection activeCell="K32" sqref="K32"/>
    </sheetView>
  </sheetViews>
  <sheetFormatPr defaultRowHeight="15" x14ac:dyDescent="0.25"/>
  <cols>
    <col min="1" max="1" width="37.85546875" customWidth="1"/>
  </cols>
  <sheetData>
    <row r="1" spans="1:7" x14ac:dyDescent="0.25">
      <c r="A1" t="e">
        <f>t</f>
        <v>#REF!</v>
      </c>
      <c r="E1" s="11" t="s">
        <v>160</v>
      </c>
    </row>
    <row r="2" spans="1:7" x14ac:dyDescent="0.25">
      <c r="A2" t="e">
        <f>h</f>
        <v>#REF!</v>
      </c>
    </row>
    <row r="3" spans="1:7" x14ac:dyDescent="0.25">
      <c r="A3" t="e">
        <f>x</f>
        <v>#REF!</v>
      </c>
    </row>
    <row r="4" spans="1:7" x14ac:dyDescent="0.25">
      <c r="A4" s="202" t="s">
        <v>159</v>
      </c>
      <c r="B4" s="202"/>
      <c r="C4" s="202"/>
      <c r="D4" s="202"/>
      <c r="E4" s="202"/>
      <c r="F4" s="202"/>
      <c r="G4" s="202"/>
    </row>
    <row r="5" spans="1:7" x14ac:dyDescent="0.25">
      <c r="A5" s="203" t="s">
        <v>144</v>
      </c>
      <c r="B5" s="203"/>
      <c r="C5" s="203"/>
      <c r="D5" s="203"/>
      <c r="E5" s="203"/>
      <c r="F5" s="203"/>
      <c r="G5" s="203"/>
    </row>
    <row r="6" spans="1:7" x14ac:dyDescent="0.25">
      <c r="F6" t="e">
        <f>dv</f>
        <v>#REF!</v>
      </c>
    </row>
    <row r="7" spans="1:7" x14ac:dyDescent="0.25">
      <c r="A7" s="204" t="s">
        <v>0</v>
      </c>
      <c r="B7" s="204" t="s">
        <v>161</v>
      </c>
      <c r="C7" s="204"/>
      <c r="D7" s="204"/>
      <c r="E7" s="204" t="s">
        <v>162</v>
      </c>
      <c r="F7" s="204"/>
      <c r="G7" s="204"/>
    </row>
    <row r="8" spans="1:7" ht="38.25" x14ac:dyDescent="0.25">
      <c r="A8" s="204"/>
      <c r="B8" s="8" t="s">
        <v>98</v>
      </c>
      <c r="C8" s="8" t="s">
        <v>99</v>
      </c>
      <c r="D8" s="8" t="s">
        <v>100</v>
      </c>
      <c r="E8" s="8" t="s">
        <v>98</v>
      </c>
      <c r="F8" s="8" t="s">
        <v>99</v>
      </c>
      <c r="G8" s="8" t="s">
        <v>100</v>
      </c>
    </row>
    <row r="9" spans="1:7" x14ac:dyDescent="0.25">
      <c r="A9" s="8" t="s">
        <v>56</v>
      </c>
      <c r="B9" s="7"/>
      <c r="C9" s="7"/>
      <c r="D9" s="7"/>
      <c r="E9" s="7"/>
      <c r="F9" s="7"/>
      <c r="G9" s="7"/>
    </row>
    <row r="10" spans="1:7" ht="25.5" x14ac:dyDescent="0.25">
      <c r="A10" s="10" t="s">
        <v>101</v>
      </c>
      <c r="B10" s="7"/>
      <c r="C10" s="7"/>
      <c r="D10" s="7"/>
      <c r="E10" s="7"/>
      <c r="F10" s="7"/>
      <c r="G10" s="7"/>
    </row>
    <row r="11" spans="1:7" x14ac:dyDescent="0.25">
      <c r="A11" s="10" t="s">
        <v>44</v>
      </c>
      <c r="B11" s="8"/>
      <c r="C11" s="8"/>
      <c r="D11" s="8"/>
      <c r="E11" s="8"/>
      <c r="F11" s="8"/>
      <c r="G11" s="8"/>
    </row>
    <row r="12" spans="1:7" x14ac:dyDescent="0.25">
      <c r="A12" s="10" t="s">
        <v>44</v>
      </c>
      <c r="B12" s="7"/>
      <c r="C12" s="7"/>
      <c r="D12" s="7"/>
      <c r="E12" s="7"/>
      <c r="F12" s="7"/>
      <c r="G12" s="7"/>
    </row>
    <row r="13" spans="1:7" x14ac:dyDescent="0.25">
      <c r="A13" s="10" t="s">
        <v>44</v>
      </c>
      <c r="B13" s="7"/>
      <c r="C13" s="7"/>
      <c r="D13" s="7"/>
      <c r="E13" s="7"/>
      <c r="F13" s="7"/>
      <c r="G13" s="7"/>
    </row>
    <row r="14" spans="1:7" x14ac:dyDescent="0.25">
      <c r="A14" s="10" t="s">
        <v>102</v>
      </c>
      <c r="B14" s="7"/>
      <c r="C14" s="7"/>
      <c r="D14" s="7"/>
      <c r="E14" s="7"/>
      <c r="F14" s="7"/>
      <c r="G14" s="7"/>
    </row>
    <row r="15" spans="1:7" x14ac:dyDescent="0.25">
      <c r="A15" s="10" t="s">
        <v>103</v>
      </c>
      <c r="B15" s="7"/>
      <c r="C15" s="7"/>
      <c r="D15" s="7"/>
      <c r="E15" s="7"/>
      <c r="F15" s="7"/>
      <c r="G15" s="7"/>
    </row>
    <row r="16" spans="1:7" x14ac:dyDescent="0.25">
      <c r="A16" s="10" t="s">
        <v>104</v>
      </c>
      <c r="B16" s="7"/>
      <c r="C16" s="7"/>
      <c r="D16" s="7"/>
      <c r="E16" s="7"/>
      <c r="F16" s="7"/>
      <c r="G16" s="7"/>
    </row>
    <row r="17" spans="1:7" x14ac:dyDescent="0.25">
      <c r="A17" s="10" t="s">
        <v>105</v>
      </c>
      <c r="B17" s="7"/>
      <c r="C17" s="7"/>
      <c r="D17" s="7"/>
      <c r="E17" s="7"/>
      <c r="F17" s="7"/>
      <c r="G17" s="7"/>
    </row>
    <row r="18" spans="1:7" x14ac:dyDescent="0.25">
      <c r="A18" s="10" t="s">
        <v>106</v>
      </c>
      <c r="B18" s="7"/>
      <c r="C18" s="7"/>
      <c r="D18" s="7"/>
      <c r="E18" s="7"/>
      <c r="F18" s="7"/>
      <c r="G18" s="7"/>
    </row>
    <row r="19" spans="1:7" x14ac:dyDescent="0.25">
      <c r="A19" s="10" t="s">
        <v>107</v>
      </c>
      <c r="B19" s="7"/>
      <c r="C19" s="7"/>
      <c r="D19" s="7"/>
      <c r="E19" s="7"/>
      <c r="F19" s="7"/>
      <c r="G19" s="7"/>
    </row>
    <row r="20" spans="1:7" x14ac:dyDescent="0.25">
      <c r="A20" s="10" t="s">
        <v>45</v>
      </c>
      <c r="B20" s="7"/>
      <c r="C20" s="7"/>
      <c r="D20" s="7"/>
      <c r="E20" s="7"/>
      <c r="F20" s="7"/>
      <c r="G20" s="7"/>
    </row>
    <row r="21" spans="1:7" x14ac:dyDescent="0.25">
      <c r="A21" s="10"/>
      <c r="B21" s="7"/>
      <c r="C21" s="7"/>
      <c r="D21" s="7"/>
      <c r="E21" s="7"/>
      <c r="F21" s="7"/>
      <c r="G21" s="7"/>
    </row>
    <row r="23" spans="1:7" x14ac:dyDescent="0.25">
      <c r="A23" s="4" t="s">
        <v>110</v>
      </c>
    </row>
    <row r="24" spans="1:7" x14ac:dyDescent="0.25">
      <c r="A24" s="4" t="s">
        <v>111</v>
      </c>
    </row>
    <row r="25" spans="1:7" x14ac:dyDescent="0.25">
      <c r="A25" s="13"/>
    </row>
  </sheetData>
  <mergeCells count="5">
    <mergeCell ref="A7:A8"/>
    <mergeCell ref="B7:D7"/>
    <mergeCell ref="E7:G7"/>
    <mergeCell ref="A4:G4"/>
    <mergeCell ref="A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104CKTC</vt:lpstr>
      <vt:lpstr>105CKTC</vt:lpstr>
      <vt:lpstr>106CKTC</vt:lpstr>
      <vt:lpstr>107CKTC</vt:lpstr>
      <vt:lpstr>108CKTC</vt:lpstr>
      <vt:lpstr>109CKTC</vt:lpstr>
      <vt:lpstr>110CKTC</vt:lpstr>
      <vt:lpstr>111CKTT</vt:lpstr>
      <vt:lpstr>112CKTC</vt:lpstr>
      <vt:lpstr>113CKTC</vt:lpstr>
      <vt:lpstr>114CKTC</vt:lpstr>
      <vt:lpstr>biểu 75</vt:lpstr>
      <vt:lpstr>116CKTC</vt:lpstr>
      <vt:lpstr>117CKTC</vt:lpstr>
      <vt:lpstr>118CKTC</vt:lpstr>
      <vt:lpstr>119CKTC</vt:lpstr>
      <vt:lpstr>120CKTC</vt:lpstr>
      <vt:lpstr>'110CKTC'!Print_Area</vt:lpstr>
      <vt:lpstr>'113CKTC'!Print_Area</vt:lpstr>
      <vt:lpstr>'biểu 75'!Print_Area</vt:lpstr>
      <vt:lpstr>'114CKTC'!Print_Titles</vt:lpstr>
      <vt:lpstr>'biểu 75'!Print_Titles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nhatthienkt</dc:creator>
  <cp:lastModifiedBy>AD</cp:lastModifiedBy>
  <cp:lastPrinted>2026-10-21T08:00:02Z</cp:lastPrinted>
  <dcterms:created xsi:type="dcterms:W3CDTF">2019-01-09T14:57:44Z</dcterms:created>
  <dcterms:modified xsi:type="dcterms:W3CDTF">2026-10-22T09:59:03Z</dcterms:modified>
</cp:coreProperties>
</file>